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8840" windowHeight="7245" activeTab="0"/>
  </bookViews>
  <sheets>
    <sheet name="キャラメイク" sheetId="1" r:id="rId1"/>
    <sheet name="特技シート" sheetId="2" r:id="rId2"/>
    <sheet name="キャラクターシート" sheetId="3" r:id="rId3"/>
    <sheet name="アタッチメント管理" sheetId="4" r:id="rId4"/>
    <sheet name="物理攻撃系奥義" sheetId="5" r:id="rId5"/>
    <sheet name="魔法攻撃系奥義" sheetId="6" r:id="rId6"/>
    <sheet name="回復・補助系奥義" sheetId="7" r:id="rId7"/>
    <sheet name="ブランクキャラクターシート" sheetId="8" r:id="rId8"/>
    <sheet name="ブランク特技シート" sheetId="9" r:id="rId9"/>
    <sheet name="BlankCharacterSheet" sheetId="10" r:id="rId10"/>
  </sheets>
  <definedNames>
    <definedName name="_xlnm.Print_Area" localSheetId="9">'BlankCharacterSheet'!$A$1:$BT$71</definedName>
    <definedName name="_xlnm.Print_Area" localSheetId="2">'キャラクターシート'!$A$1:$BT$71</definedName>
    <definedName name="_xlnm.Print_Area" localSheetId="7">'ブランクキャラクターシート'!$A$1:$BT$71</definedName>
    <definedName name="_xlnm.Print_Area" localSheetId="8">'ブランク特技シート'!$A$1:$AI$71</definedName>
    <definedName name="_xlnm.Print_Area" localSheetId="1">'特技シート'!$A$1:$AI$71</definedName>
  </definedNames>
  <calcPr fullCalcOnLoad="1"/>
</workbook>
</file>

<file path=xl/comments1.xml><?xml version="1.0" encoding="utf-8"?>
<comments xmlns="http://schemas.openxmlformats.org/spreadsheetml/2006/main">
  <authors>
    <author>ハスキー</author>
  </authors>
  <commentList>
    <comment ref="B33" authorId="0">
      <text>
        <r>
          <rPr>
            <sz val="9"/>
            <rFont val="ＭＳ Ｐゴシック"/>
            <family val="3"/>
          </rPr>
          <t>強制特異点(推奨)を消したい場合、「-」を入力してください</t>
        </r>
        <r>
          <rPr>
            <b/>
            <sz val="9"/>
            <rFont val="ＭＳ Ｐゴシック"/>
            <family val="3"/>
          </rPr>
          <t>。</t>
        </r>
      </text>
    </comment>
    <comment ref="R28" authorId="0">
      <text>
        <r>
          <rPr>
            <sz val="9"/>
            <rFont val="ＭＳ Ｐゴシック"/>
            <family val="3"/>
          </rPr>
          <t>特技シートの命中修正に以下のスキルの修正を入力していないことを前提に算出しています</t>
        </r>
      </text>
    </comment>
    <comment ref="V33" authorId="0">
      <text>
        <r>
          <rPr>
            <sz val="9"/>
            <rFont val="ＭＳ Ｐゴシック"/>
            <family val="3"/>
          </rPr>
          <t>「武器2」欄を入力していない場合は武器の命中補正も計算してください</t>
        </r>
      </text>
    </comment>
    <comment ref="V34" authorId="0">
      <text>
        <r>
          <rPr>
            <sz val="9"/>
            <rFont val="ＭＳ Ｐゴシック"/>
            <family val="3"/>
          </rPr>
          <t>武器の命中補正も計算してください</t>
        </r>
      </text>
    </comment>
    <comment ref="V36" authorId="0">
      <text>
        <r>
          <rPr>
            <sz val="9"/>
            <rFont val="ＭＳ Ｐゴシック"/>
            <family val="3"/>
          </rPr>
          <t>○：出力
×：出力しない</t>
        </r>
      </text>
    </comment>
    <comment ref="V47" authorId="0">
      <text>
        <r>
          <rPr>
            <sz val="9"/>
            <rFont val="ＭＳ Ｐゴシック"/>
            <family val="3"/>
          </rPr>
          <t>○：出力
×：出力しない</t>
        </r>
      </text>
    </comment>
    <comment ref="V64" authorId="0">
      <text>
        <r>
          <rPr>
            <sz val="9"/>
            <rFont val="ＭＳ Ｐゴシック"/>
            <family val="3"/>
          </rPr>
          <t>○：出力
×：出力しない</t>
        </r>
      </text>
    </comment>
    <comment ref="L65" authorId="0">
      <text>
        <r>
          <rPr>
            <sz val="9"/>
            <rFont val="ＭＳ Ｐゴシック"/>
            <family val="3"/>
          </rPr>
          <t>チャットパレット2出力
○：出力
×：出力しない
出力書式「致傷力 メモ」</t>
        </r>
      </text>
    </comment>
    <comment ref="L69" authorId="0">
      <text>
        <r>
          <rPr>
            <sz val="9"/>
            <rFont val="ＭＳ Ｐゴシック"/>
            <family val="3"/>
          </rPr>
          <t>チャットパレット2出力
○：出力
×：出力しない
出力書式「致傷力 メモ」</t>
        </r>
      </text>
    </comment>
    <comment ref="O4" authorId="0">
      <text>
        <r>
          <rPr>
            <sz val="9"/>
            <rFont val="ＭＳ Ｐゴシック"/>
            <family val="3"/>
          </rPr>
          <t>Dodontof.swfのURLをフルパスで入力してください</t>
        </r>
      </text>
    </comment>
    <comment ref="R5" authorId="0">
      <text>
        <r>
          <rPr>
            <sz val="9"/>
            <rFont val="ＭＳ Ｐゴシック"/>
            <family val="3"/>
          </rPr>
          <t>コマを作成する部屋の番号を入力してください</t>
        </r>
      </text>
    </comment>
    <comment ref="R6" authorId="0">
      <text>
        <r>
          <rPr>
            <sz val="9"/>
            <rFont val="ＭＳ Ｐゴシック"/>
            <family val="3"/>
          </rPr>
          <t>パスワード設定がある部屋の場合はここにパスワードを入力してください
なければ空欄で大丈夫です</t>
        </r>
      </text>
    </comment>
    <comment ref="R7" authorId="0">
      <text>
        <r>
          <rPr>
            <sz val="9"/>
            <rFont val="ＭＳ Ｐゴシック"/>
            <family val="3"/>
          </rPr>
          <t>空欄の場合はキャラクター名をコマ名称に設定します</t>
        </r>
      </text>
    </comment>
    <comment ref="F18" authorId="0">
      <text>
        <r>
          <rPr>
            <sz val="9"/>
            <rFont val="ＭＳ Ｐゴシック"/>
            <family val="3"/>
          </rPr>
          <t>「ミヤモトスタイル」【ダブルアタッカー】などで両手に武器を装備するときはこの欄を「武器2」に変更してください</t>
        </r>
      </text>
    </comment>
  </commentList>
</comments>
</file>

<file path=xl/comments2.xml><?xml version="1.0" encoding="utf-8"?>
<comments xmlns="http://schemas.openxmlformats.org/spreadsheetml/2006/main">
  <authors>
    <author>KAZUKI</author>
  </authors>
  <commentList>
    <comment ref="BA4" authorId="0">
      <text>
        <r>
          <rPr>
            <b/>
            <sz val="9"/>
            <rFont val="ＭＳ Ｐゴシック"/>
            <family val="3"/>
          </rPr>
          <t>華劇などでFPが軽減される場合はここに軽減値を入力するとFPが軽減されたカウンターリモコンを出力できます。
軽減なしと軽減ありの複数保存してロードすると便利でしょう。</t>
        </r>
      </text>
    </comment>
  </commentList>
</comments>
</file>

<file path=xl/sharedStrings.xml><?xml version="1.0" encoding="utf-8"?>
<sst xmlns="http://schemas.openxmlformats.org/spreadsheetml/2006/main" count="1412" uniqueCount="774">
  <si>
    <t>キャラクター名</t>
  </si>
  <si>
    <t>プレイヤー名</t>
  </si>
  <si>
    <t>サブ
クラス</t>
  </si>
  <si>
    <t>主能力</t>
  </si>
  <si>
    <t>体力</t>
  </si>
  <si>
    <t>感覚</t>
  </si>
  <si>
    <t>知力</t>
  </si>
  <si>
    <t>敏捷</t>
  </si>
  <si>
    <t>意志</t>
  </si>
  <si>
    <t>Lv</t>
  </si>
  <si>
    <t>種族</t>
  </si>
  <si>
    <t>CL</t>
  </si>
  <si>
    <t>HP</t>
  </si>
  <si>
    <t>FP</t>
  </si>
  <si>
    <t>命中</t>
  </si>
  <si>
    <t>回避</t>
  </si>
  <si>
    <t>移動</t>
  </si>
  <si>
    <t>抵抗</t>
  </si>
  <si>
    <t>先制</t>
  </si>
  <si>
    <t>合計</t>
  </si>
  <si>
    <t>名称</t>
  </si>
  <si>
    <t>射程</t>
  </si>
  <si>
    <t>最大</t>
  </si>
  <si>
    <t>現在</t>
  </si>
  <si>
    <t>その他</t>
  </si>
  <si>
    <t>有利な特異点</t>
  </si>
  <si>
    <t>不利な特異点</t>
  </si>
  <si>
    <t>効果</t>
  </si>
  <si>
    <t>所持品</t>
  </si>
  <si>
    <t>特技</t>
  </si>
  <si>
    <t>判定</t>
  </si>
  <si>
    <t>使用タイミング</t>
  </si>
  <si>
    <t>GP</t>
  </si>
  <si>
    <t>鎧</t>
  </si>
  <si>
    <t>その他</t>
  </si>
  <si>
    <t>合計</t>
  </si>
  <si>
    <t>装備</t>
  </si>
  <si>
    <t>名称</t>
  </si>
  <si>
    <t>副能力</t>
  </si>
  <si>
    <t>必体</t>
  </si>
  <si>
    <t>攻撃</t>
  </si>
  <si>
    <t>必体</t>
  </si>
  <si>
    <t>属性</t>
  </si>
  <si>
    <t>射程</t>
  </si>
  <si>
    <t>命中</t>
  </si>
  <si>
    <t>ﾊﾟﾘｲ</t>
  </si>
  <si>
    <t>ｼｰﾙﾄﾞ</t>
  </si>
  <si>
    <t>抵抗</t>
  </si>
  <si>
    <t>移動</t>
  </si>
  <si>
    <t>斬撃</t>
  </si>
  <si>
    <t>刺突</t>
  </si>
  <si>
    <t>打撃</t>
  </si>
  <si>
    <t>火炎</t>
  </si>
  <si>
    <t>冷気</t>
  </si>
  <si>
    <t>電撃</t>
  </si>
  <si>
    <t>ﾄﾞｯｼﾞ</t>
  </si>
  <si>
    <t>先制</t>
  </si>
  <si>
    <t>キャラクター名</t>
  </si>
  <si>
    <t>プレイヤー名</t>
  </si>
  <si>
    <t>メインクラス</t>
  </si>
  <si>
    <t>サブクラス</t>
  </si>
  <si>
    <t>種族</t>
  </si>
  <si>
    <t>Lv</t>
  </si>
  <si>
    <t>Lv</t>
  </si>
  <si>
    <t>CL</t>
  </si>
  <si>
    <t>初期能力値</t>
  </si>
  <si>
    <t>ボーナスポイント</t>
  </si>
  <si>
    <t>体力</t>
  </si>
  <si>
    <t>敏捷</t>
  </si>
  <si>
    <t>感覚</t>
  </si>
  <si>
    <t>知力</t>
  </si>
  <si>
    <t>意志</t>
  </si>
  <si>
    <t>残り</t>
  </si>
  <si>
    <t>副能力値</t>
  </si>
  <si>
    <t>HP</t>
  </si>
  <si>
    <t>FP</t>
  </si>
  <si>
    <t>回避</t>
  </si>
  <si>
    <t>特異点</t>
  </si>
  <si>
    <t>有利な特異点</t>
  </si>
  <si>
    <t>不利な特異点</t>
  </si>
  <si>
    <t>人間</t>
  </si>
  <si>
    <t>フラウ</t>
  </si>
  <si>
    <t>ナインテイル</t>
  </si>
  <si>
    <t>ホムンクルス</t>
  </si>
  <si>
    <t>ワイズマン</t>
  </si>
  <si>
    <t>クラスデータ</t>
  </si>
  <si>
    <t>クラス</t>
  </si>
  <si>
    <t>ウォリアー</t>
  </si>
  <si>
    <t>ガーディアン</t>
  </si>
  <si>
    <t>ローグ</t>
  </si>
  <si>
    <t>ハンター</t>
  </si>
  <si>
    <t>ソーサルギア</t>
  </si>
  <si>
    <t>ドライブギア</t>
  </si>
  <si>
    <t>サスライ</t>
  </si>
  <si>
    <t>ニンジャ</t>
  </si>
  <si>
    <t>タオシー</t>
  </si>
  <si>
    <t>アカシャアーツ</t>
  </si>
  <si>
    <t>ケイヴウォーカー</t>
  </si>
  <si>
    <t>デモニカ</t>
  </si>
  <si>
    <t>カラクリギア</t>
  </si>
  <si>
    <t>亜人</t>
  </si>
  <si>
    <t>-</t>
  </si>
  <si>
    <t>自然と生きる</t>
  </si>
  <si>
    <t>花の命</t>
  </si>
  <si>
    <t>猫の目</t>
  </si>
  <si>
    <t>昼行灯</t>
  </si>
  <si>
    <t>防護点</t>
  </si>
  <si>
    <t>副能力</t>
  </si>
  <si>
    <t>効果</t>
  </si>
  <si>
    <t>GP</t>
  </si>
  <si>
    <t>有利な特異点リスト</t>
  </si>
  <si>
    <t>真実を知る者</t>
  </si>
  <si>
    <t>人たらし</t>
  </si>
  <si>
    <t>お金持ち</t>
  </si>
  <si>
    <t>背中の目</t>
  </si>
  <si>
    <t>鷹の目</t>
  </si>
  <si>
    <t>狐の耳</t>
  </si>
  <si>
    <t>犬の鼻</t>
  </si>
  <si>
    <t>肉の鎧</t>
  </si>
  <si>
    <t>軟体動物</t>
  </si>
  <si>
    <t>ビビッド反射</t>
  </si>
  <si>
    <t>ミヤモトスタイル</t>
  </si>
  <si>
    <t>虫の知らせ</t>
  </si>
  <si>
    <t>非凡な直感</t>
  </si>
  <si>
    <t>天体時計</t>
  </si>
  <si>
    <t>精緻な記憶</t>
  </si>
  <si>
    <t>不利な特異点リスト</t>
  </si>
  <si>
    <t>嫌な奴</t>
  </si>
  <si>
    <t>借金地獄</t>
  </si>
  <si>
    <t>逃亡中</t>
  </si>
  <si>
    <t>片足に矢</t>
  </si>
  <si>
    <t>動かない片腕</t>
  </si>
  <si>
    <t>洒落た眼帯</t>
  </si>
  <si>
    <t>モノクロビジョン</t>
  </si>
  <si>
    <t>縫われた口</t>
  </si>
  <si>
    <t>静かな世界</t>
  </si>
  <si>
    <t>無味乾燥</t>
  </si>
  <si>
    <t>好奇心は猫を殺す</t>
  </si>
  <si>
    <t>処刑執行人</t>
  </si>
  <si>
    <t>敵前逃亡</t>
  </si>
  <si>
    <t>脳みそ筋肉</t>
  </si>
  <si>
    <t>排他主義</t>
  </si>
  <si>
    <t>トラウマ</t>
  </si>
  <si>
    <t>公明正大</t>
  </si>
  <si>
    <t>偉大な誓い</t>
  </si>
  <si>
    <t>ドンキホーテ</t>
  </si>
  <si>
    <t>装飾品1</t>
  </si>
  <si>
    <t>装飾品2</t>
  </si>
  <si>
    <t>SLv</t>
  </si>
  <si>
    <t>武器</t>
  </si>
  <si>
    <t>盾</t>
  </si>
  <si>
    <t>火炎</t>
  </si>
  <si>
    <t>冷気</t>
  </si>
  <si>
    <t>電撃</t>
  </si>
  <si>
    <t>メイン
クラス</t>
  </si>
  <si>
    <t>他</t>
  </si>
  <si>
    <t>所持品</t>
  </si>
  <si>
    <t>備考</t>
  </si>
  <si>
    <t>狐の耳</t>
  </si>
  <si>
    <t>トラウマ：犬</t>
  </si>
  <si>
    <t>ドッジ</t>
  </si>
  <si>
    <t>パリイ</t>
  </si>
  <si>
    <t>シールド</t>
  </si>
  <si>
    <t>※上書き保存時に警告ダイアログが出ないので注意してください。</t>
  </si>
  <si>
    <t>※「重複可」は2回まで</t>
  </si>
  <si>
    <t>交渉を行う際の[意志]判定+3。重複可。</t>
  </si>
  <si>
    <t>視覚に関する[感覚]判定+4。重複可。</t>
  </si>
  <si>
    <t>聴覚に関する[感覚]判定+4。重複可。</t>
  </si>
  <si>
    <t>味覚・嗅覚に関する[感覚]判定+4。重複可。</t>
  </si>
  <si>
    <t>全ての防護点+2。重複可。</t>
  </si>
  <si>
    <t>[回避]+1。重複可。</t>
  </si>
  <si>
    <t>危機が迫った際、GMは「嫌な予感がする」と告げる。</t>
  </si>
  <si>
    <t>複数の選択肢から正解を知る。CT:ｼﾅﾘｵ。重複可。</t>
  </si>
  <si>
    <t>ｼﾅﾘｵ終了ごとに1000GPを支払う。重複可。</t>
  </si>
  <si>
    <t>絶対に喋ることのできない秘密を持っている。</t>
  </si>
  <si>
    <t>色盲。視覚に関する[感覚]判定に-3。</t>
  </si>
  <si>
    <t>一切喋ることができない。特異点2枠分。</t>
  </si>
  <si>
    <t>全く耳が聞こえない。[感覚]-2。特異点2枠分。</t>
  </si>
  <si>
    <t>気になるものがあると好奇心自制不可。([意志]判定可)</t>
  </si>
  <si>
    <t>敵対した相手を必ず殺そうとする。([意志]判定可)</t>
  </si>
  <si>
    <t>金こそ全てであり、すぐに目が眩む。([意志]判定可)</t>
  </si>
  <si>
    <t>※「[意志]判定可」は[意志]での判定に成功すると抑えることが可能。</t>
  </si>
  <si>
    <t>夜行性。昼の間に退屈なことはできない。([意志]判定可)</t>
  </si>
  <si>
    <t>日光を浴びて水分を取らなければ1日ごとに最大[HP]-5。</t>
  </si>
  <si>
    <t>犬がいる状態では、あらゆる判定-3。</t>
  </si>
  <si>
    <t>ｱﾀｯﾁﾒﾝﾄ割引券</t>
  </si>
  <si>
    <t>※画質はあんまりよくありません。</t>
  </si>
  <si>
    <t>備考</t>
  </si>
  <si>
    <t>戦闘値</t>
  </si>
  <si>
    <t>特技補正自動計算用</t>
  </si>
  <si>
    <t>←ここまで
ｷｬﾗｼ自動入力</t>
  </si>
  <si>
    <t>※B4サイズ1ページ</t>
  </si>
  <si>
    <t>特技シートに入力した特技データの一部がメインキャラクターシートの特技欄に自動入力されます。</t>
  </si>
  <si>
    <t>Ft</t>
  </si>
  <si>
    <t>Ft</t>
  </si>
  <si>
    <t>Ft</t>
  </si>
  <si>
    <t>どどんとふ連携</t>
  </si>
  <si>
    <t>どどんとふURL</t>
  </si>
  <si>
    <t>RoomNo.</t>
  </si>
  <si>
    <t>パスワード</t>
  </si>
  <si>
    <t>コマ名称</t>
  </si>
  <si>
    <t>その他欄自動入力枠</t>
  </si>
  <si>
    <t>その他欄自由入力枠</t>
  </si>
  <si>
    <t>SLv合計</t>
  </si>
  <si>
    <t>CL</t>
  </si>
  <si>
    <t>マスター
クラス</t>
  </si>
  <si>
    <t>Lv</t>
  </si>
  <si>
    <t>性別</t>
  </si>
  <si>
    <t>マスタークラス</t>
  </si>
  <si>
    <t>センチュリオン</t>
  </si>
  <si>
    <t>エグゼキューター</t>
  </si>
  <si>
    <t>マスターナイト</t>
  </si>
  <si>
    <t>アクセルギア</t>
  </si>
  <si>
    <t>トレジャーハンター</t>
  </si>
  <si>
    <t>アークメイジ</t>
  </si>
  <si>
    <t>サバイバー</t>
  </si>
  <si>
    <t>フォーチュンテラー</t>
  </si>
  <si>
    <t>ドミネーター</t>
  </si>
  <si>
    <t>クラス</t>
  </si>
  <si>
    <t/>
  </si>
  <si>
    <t>所持品</t>
  </si>
  <si>
    <t>効果</t>
  </si>
  <si>
    <t>ﾓﾝｽﾀｰ情報の検索などを行える。特異点2枠分。</t>
  </si>
  <si>
    <t>ボーナス特技</t>
  </si>
  <si>
    <t>甲羅の防御</t>
  </si>
  <si>
    <t>重心不安定</t>
  </si>
  <si>
    <t>賢人の知恵</t>
  </si>
  <si>
    <t>「転倒」回復に[敏捷]判定が必要。「甲羅に閉じこもる」でも復帰可。</t>
  </si>
  <si>
    <t>「全力防御」時、「甲羅に閉じこもる」可。[回避]不可、全防護点+10。</t>
  </si>
  <si>
    <t>ドラコニアン</t>
  </si>
  <si>
    <t>リザード</t>
  </si>
  <si>
    <t>シルヴァテイル</t>
  </si>
  <si>
    <t>グラント</t>
  </si>
  <si>
    <t>武器修練：○○</t>
  </si>
  <si>
    <t>パリイ</t>
  </si>
  <si>
    <t>シールド</t>
  </si>
  <si>
    <t>ドッジ</t>
  </si>
  <si>
    <t>盗賊の心得</t>
  </si>
  <si>
    <t>野伏の歩み</t>
  </si>
  <si>
    <t>魔法修練</t>
  </si>
  <si>
    <t>魔導工学のススメ</t>
  </si>
  <si>
    <t>詩人の交渉術</t>
  </si>
  <si>
    <t>スタミナ</t>
  </si>
  <si>
    <t>ボーナス特技</t>
  </si>
  <si>
    <t>バイタリティ</t>
  </si>
  <si>
    <t>スタミナ</t>
  </si>
  <si>
    <t>スタミナ</t>
  </si>
  <si>
    <t>ペット</t>
  </si>
  <si>
    <t>ペット</t>
  </si>
  <si>
    <t>オオカミ少年</t>
  </si>
  <si>
    <t>英雄色を好む</t>
  </si>
  <si>
    <t>金の亡者</t>
  </si>
  <si>
    <t>乱痴気騒ぎ</t>
  </si>
  <si>
    <t>騒ぐことが大好きで限度を知らない。([意志]判定可)</t>
  </si>
  <si>
    <t>使用タイミング「常時」となっている特技は出力されません。</t>
  </si>
  <si>
    <t>特技一覧を参照してどどんとふ用カウンターリモコンのデータを作成、保存します。</t>
  </si>
  <si>
    <t>バイタリティ</t>
  </si>
  <si>
    <t>スタミナ</t>
  </si>
  <si>
    <t>アカシックホイール積載品</t>
  </si>
  <si>
    <t>※キャラクターシートには反映されません</t>
  </si>
  <si>
    <t>命中</t>
  </si>
  <si>
    <t>マイティハウンド</t>
  </si>
  <si>
    <t>亜人</t>
  </si>
  <si>
    <t>野伏の歩み</t>
  </si>
  <si>
    <t>癒しの手</t>
  </si>
  <si>
    <t>魔導工学のススメ</t>
  </si>
  <si>
    <t>灼熱の鱗</t>
  </si>
  <si>
    <t>排他主義</t>
  </si>
  <si>
    <t>-</t>
  </si>
  <si>
    <t>「火炎」属性ダメージを受けない。</t>
  </si>
  <si>
    <t>限界SLv</t>
  </si>
  <si>
    <t>ウェポンナレッジ</t>
  </si>
  <si>
    <t>アーマーナレッジ</t>
  </si>
  <si>
    <t>ウェポンマスター</t>
  </si>
  <si>
    <t>シールドマスター</t>
  </si>
  <si>
    <t>魔法修練</t>
  </si>
  <si>
    <t>武器修練：</t>
  </si>
  <si>
    <t>特技命中修正</t>
  </si>
  <si>
    <t>特技必要体力修正</t>
  </si>
  <si>
    <t>その他</t>
  </si>
  <si>
    <t>武器1命中</t>
  </si>
  <si>
    <t>武器2命中</t>
  </si>
  <si>
    <t>武器3命中</t>
  </si>
  <si>
    <t>盾命中</t>
  </si>
  <si>
    <t>魔法命中</t>
  </si>
  <si>
    <t>武器種</t>
  </si>
  <si>
    <t>ナイフ</t>
  </si>
  <si>
    <t>剣</t>
  </si>
  <si>
    <t>槍</t>
  </si>
  <si>
    <t>斧</t>
  </si>
  <si>
    <t>鈍器</t>
  </si>
  <si>
    <t>鞭</t>
  </si>
  <si>
    <t>弓</t>
  </si>
  <si>
    <t>格闘</t>
  </si>
  <si>
    <t>刀</t>
  </si>
  <si>
    <t>チャットパレット1(自動入力)</t>
  </si>
  <si>
    <t>Cri</t>
  </si>
  <si>
    <t>Fmb</t>
  </si>
  <si>
    <t>○</t>
  </si>
  <si>
    <t>×</t>
  </si>
  <si>
    <t>出力</t>
  </si>
  <si>
    <t>チャットパレット3(自由入力)</t>
  </si>
  <si>
    <t>各種自動計算は特技名が【】でくくられていない事が前提となっております</t>
  </si>
  <si>
    <t>水中行動</t>
  </si>
  <si>
    <t>冷血動物</t>
  </si>
  <si>
    <t>水中行動</t>
  </si>
  <si>
    <t>バイタリティ</t>
  </si>
  <si>
    <t>武器修練：○○</t>
  </si>
  <si>
    <t>水中ﾍﾟﾅﾙﾃｨ無効。【水縛符】【ﾜﾀﾞﾂﾐの唸り】無効。水泳の【敏捷】判定CRT。</t>
  </si>
  <si>
    <t>冷血動物</t>
  </si>
  <si>
    <t>「冷気」属性ﾀﾞﾒｰｼﾞを受けると戦闘終了まで[回避]-2。</t>
  </si>
  <si>
    <t>致傷力計算補助</t>
  </si>
  <si>
    <t>特技名</t>
  </si>
  <si>
    <t>SLv</t>
  </si>
  <si>
    <t>係数</t>
  </si>
  <si>
    <t>致傷力</t>
  </si>
  <si>
    <t>基本値</t>
  </si>
  <si>
    <t>+3D6</t>
  </si>
  <si>
    <t>武器1</t>
  </si>
  <si>
    <t>武器2</t>
  </si>
  <si>
    <t>武器3</t>
  </si>
  <si>
    <t>武器攻撃力</t>
  </si>
  <si>
    <t>武器致傷力</t>
  </si>
  <si>
    <t>+3D6</t>
  </si>
  <si>
    <t>※基本値に他の特技の致傷力を指定すれば複数の特技の合計も計算可能です。</t>
  </si>
  <si>
    <t>メモ</t>
  </si>
  <si>
    <t>FP軽減</t>
  </si>
  <si>
    <t>チャットパレット4(自由入力)</t>
  </si>
  <si>
    <t>肉の鎧</t>
  </si>
  <si>
    <t>宝石の核</t>
  </si>
  <si>
    <t>スタミナ</t>
  </si>
  <si>
    <t>武器修練：○○</t>
  </si>
  <si>
    <t>[命中]判定を行う攻撃に[回避]を行わなかった場合、防護点0として扱う。</t>
  </si>
  <si>
    <t>宿敵：魔族</t>
  </si>
  <si>
    <t>魔物・魔族限定の「処刑執行人」。逃亡不可。([意志]判定可)</t>
  </si>
  <si>
    <t>ドッジ</t>
  </si>
  <si>
    <t>パリイ</t>
  </si>
  <si>
    <t>インスピレーション</t>
  </si>
  <si>
    <t>盾</t>
  </si>
  <si>
    <t>犬の鼻</t>
  </si>
  <si>
    <t>モノクロビジョン</t>
  </si>
  <si>
    <t>バイタリティ</t>
  </si>
  <si>
    <t>野伏の歩み</t>
  </si>
  <si>
    <t>居眠り禁止</t>
  </si>
  <si>
    <t>アンデッドボディ</t>
  </si>
  <si>
    <t>バイタリティ</t>
  </si>
  <si>
    <t>[HP]、[FP]0以下で「気絶」しない。[HP]がﾏｲﾅｽ[HP最大値]以下で「気絶」。</t>
  </si>
  <si>
    <t>「分類：ｱﾝﾃﾞｯﾄﾞ」として扱う。「火炎」属性防護点は常時0扱い。</t>
  </si>
  <si>
    <t>どどんとふ用チャットパレット生成用</t>
  </si>
  <si>
    <t>ストームコーザー</t>
  </si>
  <si>
    <t>ｷｬﾗ作成時、追加で「3000+CLx1000」GP獲得。CL上昇時、1000GP獲得。</t>
  </si>
  <si>
    <t>アルケミスト</t>
  </si>
  <si>
    <t>人間</t>
  </si>
  <si>
    <t>-</t>
  </si>
  <si>
    <t>-</t>
  </si>
  <si>
    <t>賢人の知恵</t>
  </si>
  <si>
    <t>物理攻撃系奥義</t>
  </si>
  <si>
    <t>奥義名</t>
  </si>
  <si>
    <t>SLv</t>
  </si>
  <si>
    <t>奥義ポイント</t>
  </si>
  <si>
    <t>奥義発動判定</t>
  </si>
  <si>
    <t>近接/射撃攻撃</t>
  </si>
  <si>
    <t>[命中]判定(武器1種指定)</t>
  </si>
  <si>
    <t>[命中]判定（武器なんでも)</t>
  </si>
  <si>
    <t>[指定主能力]判定</t>
  </si>
  <si>
    <t>なし</t>
  </si>
  <si>
    <t>武器に依存</t>
  </si>
  <si>
    <t>近接攻撃</t>
  </si>
  <si>
    <t>射撃攻撃</t>
  </si>
  <si>
    <t>近接/射撃攻撃選択可</t>
  </si>
  <si>
    <t>Lv係数</t>
  </si>
  <si>
    <t>奥義致傷力</t>
  </si>
  <si>
    <t>奥義ポイント消費</t>
  </si>
  <si>
    <t>攻撃属性</t>
  </si>
  <si>
    <t>指定属性</t>
  </si>
  <si>
    <t>Lv</t>
  </si>
  <si>
    <t>その他カスタマイズ</t>
  </si>
  <si>
    <t>命中アップ</t>
  </si>
  <si>
    <t>攻撃時に[移動]ヘクス移動可能</t>
  </si>
  <si>
    <t>移動妨害を受けない</t>
  </si>
  <si>
    <t>防護点無視</t>
  </si>
  <si>
    <t>パリイ不可</t>
  </si>
  <si>
    <t>シールド不可</t>
  </si>
  <si>
    <t>回避不可</t>
  </si>
  <si>
    <t>クリティカル値増加</t>
  </si>
  <si>
    <t>必ずクリティカル</t>
  </si>
  <si>
    <t>多段攻撃</t>
  </si>
  <si>
    <t>円形範囲攻撃</t>
  </si>
  <si>
    <t>扇型範囲攻撃</t>
  </si>
  <si>
    <t>FP消費軽減</t>
  </si>
  <si>
    <t>人間特攻</t>
  </si>
  <si>
    <t>ギア特攻</t>
  </si>
  <si>
    <t>アンデッド特攻</t>
  </si>
  <si>
    <t>獣人特攻</t>
  </si>
  <si>
    <t>岩石特攻</t>
  </si>
  <si>
    <t>命中時転倒</t>
  </si>
  <si>
    <t>命中時睡眠</t>
  </si>
  <si>
    <t>命中時麻痺</t>
  </si>
  <si>
    <t>FPダメージ追加</t>
  </si>
  <si>
    <t>不利なカスタマイズ</t>
  </si>
  <si>
    <t>全力攻撃</t>
  </si>
  <si>
    <t>要ためる</t>
  </si>
  <si>
    <t>人間には無効</t>
  </si>
  <si>
    <t>ギアには無効</t>
  </si>
  <si>
    <t>アンデッドには無効</t>
  </si>
  <si>
    <t>FP消費増加</t>
  </si>
  <si>
    <t>HPを消費</t>
  </si>
  <si>
    <t>奥義ポイント</t>
  </si>
  <si>
    <t>使用可能奥義ポイント</t>
  </si>
  <si>
    <t>合計使用奥義ポイント</t>
  </si>
  <si>
    <t>合計獲得奥義ポイント</t>
  </si>
  <si>
    <t>総合計</t>
  </si>
  <si>
    <t>残り奥義ポイント</t>
  </si>
  <si>
    <t>奥義指定魔法</t>
  </si>
  <si>
    <t>致傷力アップ</t>
  </si>
  <si>
    <t>攻撃属性追加</t>
  </si>
  <si>
    <t>射程増加</t>
  </si>
  <si>
    <t>魔法攻撃系奥義</t>
  </si>
  <si>
    <t>奥義指定特技</t>
  </si>
  <si>
    <t>回復量アップ</t>
  </si>
  <si>
    <t>効果量アップ(致傷力・防護点)</t>
  </si>
  <si>
    <t>効果量アップ(副能力)</t>
  </si>
  <si>
    <t>抵抗ペナルティ</t>
  </si>
  <si>
    <t>バッドステータス回復</t>
  </si>
  <si>
    <t>持続時間増加</t>
  </si>
  <si>
    <t>円形範囲</t>
  </si>
  <si>
    <t>奥義範囲</t>
  </si>
  <si>
    <t>戦場全域</t>
  </si>
  <si>
    <t>回復・補助系奥義</t>
  </si>
  <si>
    <t>マーチャント</t>
  </si>
  <si>
    <t>武器防具職人</t>
  </si>
  <si>
    <t>装飾品職人</t>
  </si>
  <si>
    <t>-</t>
  </si>
  <si>
    <t>アタッチメント職人</t>
  </si>
  <si>
    <t>デスペラード</t>
  </si>
  <si>
    <t>人間</t>
  </si>
  <si>
    <t>-</t>
  </si>
  <si>
    <t>ドッジ</t>
  </si>
  <si>
    <t>魔導工学のススメ</t>
  </si>
  <si>
    <t>ダイナスト</t>
  </si>
  <si>
    <t>タラント</t>
  </si>
  <si>
    <t>亜人</t>
  </si>
  <si>
    <t>虫の知らせ</t>
  </si>
  <si>
    <t>飛んで火にいる</t>
  </si>
  <si>
    <t>飛んで火にいる</t>
  </si>
  <si>
    <t>近くに強い明かりや炎がある場合、あらゆる判定-3。</t>
  </si>
  <si>
    <t>パリイ</t>
  </si>
  <si>
    <t>魔法修練</t>
  </si>
  <si>
    <t>賢人の知恵</t>
  </si>
  <si>
    <t>盗賊の心得</t>
  </si>
  <si>
    <t>野伏の歩み</t>
  </si>
  <si>
    <t>パピリオス</t>
  </si>
  <si>
    <t>武器修練：○○</t>
  </si>
  <si>
    <t>パーソナルデータ</t>
  </si>
  <si>
    <t>大事なもの</t>
  </si>
  <si>
    <t>管理カード</t>
  </si>
  <si>
    <t>冒険かばん</t>
  </si>
  <si>
    <t>イラスト</t>
  </si>
  <si>
    <t>ロゴは仮決定版です</t>
  </si>
  <si>
    <t>ブラックナイト</t>
  </si>
  <si>
    <t>ヴァルキリー</t>
  </si>
  <si>
    <t>ヤシャ</t>
  </si>
  <si>
    <t>サーバント</t>
  </si>
  <si>
    <t>スターゲイザー</t>
  </si>
  <si>
    <t>オウルセージ</t>
  </si>
  <si>
    <t>ゴースト</t>
  </si>
  <si>
    <t>マッドクラウン</t>
  </si>
  <si>
    <t>セルキー</t>
  </si>
  <si>
    <t>マナート</t>
  </si>
  <si>
    <t>リッチ</t>
  </si>
  <si>
    <t>魔族</t>
  </si>
  <si>
    <t>武芸百般</t>
  </si>
  <si>
    <t>公明正大</t>
  </si>
  <si>
    <t>バイタリティ</t>
  </si>
  <si>
    <t>飛行移動</t>
  </si>
  <si>
    <t>嫌な奴</t>
  </si>
  <si>
    <t>ドッジ</t>
  </si>
  <si>
    <t>4本腕</t>
  </si>
  <si>
    <t>脳みそ筋肉</t>
  </si>
  <si>
    <t>魔法修練</t>
  </si>
  <si>
    <t>-</t>
  </si>
  <si>
    <t>-</t>
  </si>
  <si>
    <t>詩人の交渉術</t>
  </si>
  <si>
    <t>精緻な記憶</t>
  </si>
  <si>
    <t>敵前逃亡</t>
  </si>
  <si>
    <t>シューター</t>
  </si>
  <si>
    <t>賢人の知恵</t>
  </si>
  <si>
    <t>賢人の知恵</t>
  </si>
  <si>
    <t>飛行移動</t>
  </si>
  <si>
    <t>武器盾装備不可</t>
  </si>
  <si>
    <t>賢人の知恵</t>
  </si>
  <si>
    <t>アストラルボディ/有利</t>
  </si>
  <si>
    <t>アストラルボディ/不利</t>
  </si>
  <si>
    <t>パリイ</t>
  </si>
  <si>
    <t>シールド</t>
  </si>
  <si>
    <t>非凡な直感</t>
  </si>
  <si>
    <t>ギャンブル狂</t>
  </si>
  <si>
    <t>盗賊の極意</t>
  </si>
  <si>
    <t>「ｵｳﾙｾｰｼﾞの羽ﾍﾟﾝ」以外の武器盾を装備できない。</t>
  </si>
  <si>
    <t>「火炎」「冷気」「電撃」属性を含む攻撃による被ﾀﾞﾒｰｼﾞ+20。</t>
  </si>
  <si>
    <t>ギャンブル狂</t>
  </si>
  <si>
    <t>Ftを使用して目標値を増加させる際、目標値11以上にすることができない。</t>
  </si>
  <si>
    <t>4本腕</t>
  </si>
  <si>
    <t>[命中]と「パリイ」に+1のﾎﾞｰﾅｽ。</t>
  </si>
  <si>
    <t>4本の腕を持ち、全てが利き腕。(「ﾐﾔﾓﾄｽﾀｲﾙ」の内容を含む)</t>
  </si>
  <si>
    <t>「分類：ｱﾝﾃﾞｯﾄﾞ」として扱う。「打撃」「斬撃」「刺突」防護点+20。</t>
  </si>
  <si>
    <t>銃</t>
  </si>
  <si>
    <t>抵抗</t>
  </si>
  <si>
    <t>移動</t>
  </si>
  <si>
    <t>先制</t>
  </si>
  <si>
    <t>水中行動</t>
  </si>
  <si>
    <t>英雄色を好む</t>
  </si>
  <si>
    <t>スタミナ</t>
  </si>
  <si>
    <t>野伏の歩み</t>
  </si>
  <si>
    <t>火炎防御</t>
  </si>
  <si>
    <t>処刑執行人</t>
  </si>
  <si>
    <t>バイタリティ</t>
  </si>
  <si>
    <t>ドッジ</t>
  </si>
  <si>
    <t>呪われた不死</t>
  </si>
  <si>
    <t>崩れる体</t>
  </si>
  <si>
    <t>魔法修練</t>
  </si>
  <si>
    <t>分類「ｷﾞｱ」「ｱﾝﾃﾞｯﾄﾞ」として扱う。死亡してもﾛｽﾄしない。捕食された場合はﾛｽﾄ。</t>
  </si>
  <si>
    <t>「使用：行動ﾀｰﾝ」の【魔法】の使用時、消費[FP]と等しい[HP]も消費する。</t>
  </si>
  <si>
    <t>「火炎」属性防護点+10。</t>
  </si>
  <si>
    <t>シェイフィ</t>
  </si>
  <si>
    <t>亜人</t>
  </si>
  <si>
    <t>警戒睡眠</t>
  </si>
  <si>
    <t>トラウマ：孤独</t>
  </si>
  <si>
    <t>野伏の歩み</t>
  </si>
  <si>
    <t>詩人の交渉術</t>
  </si>
  <si>
    <t>-</t>
  </si>
  <si>
    <t>警戒睡眠</t>
  </si>
  <si>
    <t>BS「☆眠り」への[抵抗]+4。非戦闘時、好きなﾀｲﾐﾝｸﾞで起きれる。</t>
  </si>
  <si>
    <t>孤独な状態では、あらゆる判定-3。</t>
  </si>
  <si>
    <t>片足が不自由。[移動]と[回避]-2。</t>
  </si>
  <si>
    <t>致命的にドジ</t>
  </si>
  <si>
    <t>超絶ギア音痴</t>
  </si>
  <si>
    <t>へなちょこ耐性</t>
  </si>
  <si>
    <t>おちびさん</t>
  </si>
  <si>
    <t>韋駄天</t>
  </si>
  <si>
    <t>万能耐性</t>
  </si>
  <si>
    <t>[移動]+1。重複可。</t>
  </si>
  <si>
    <t>[抵抗]+1。重複可。</t>
  </si>
  <si>
    <t>身長が種族平均より極めて低い。[体力]-2。</t>
  </si>
  <si>
    <t>自身の判定失敗時にFtの使用、ﾘﾛｰﾙ不可。特異点2枠分。</t>
  </si>
  <si>
    <t>[抵抗]-2。重複可。</t>
  </si>
  <si>
    <t>特技取得シミュレーター</t>
  </si>
  <si>
    <t>CL</t>
  </si>
  <si>
    <t>取得特技</t>
  </si>
  <si>
    <t>SLv</t>
  </si>
  <si>
    <t>限界SLv</t>
  </si>
  <si>
    <t>上昇クラス</t>
  </si>
  <si>
    <t>クラス</t>
  </si>
  <si>
    <t>合計</t>
  </si>
  <si>
    <t>CL</t>
  </si>
  <si>
    <t>マスタークラス習得可</t>
  </si>
  <si>
    <t>ベルセルク</t>
  </si>
  <si>
    <t>魔族</t>
  </si>
  <si>
    <t>野生の闘士</t>
  </si>
  <si>
    <t>脳みそもっと筋肉</t>
  </si>
  <si>
    <t>バイタリティ</t>
  </si>
  <si>
    <t>スタミナ</t>
  </si>
  <si>
    <t>-</t>
  </si>
  <si>
    <t>[抵抗]判定自動成功。</t>
  </si>
  <si>
    <t>パティシエ</t>
  </si>
  <si>
    <t>人間</t>
  </si>
  <si>
    <t>-</t>
  </si>
  <si>
    <t>-</t>
  </si>
  <si>
    <t>魔法の料理人</t>
  </si>
  <si>
    <t>-</t>
  </si>
  <si>
    <t>GA1</t>
  </si>
  <si>
    <t>GA2</t>
  </si>
  <si>
    <t>GA3</t>
  </si>
  <si>
    <t>GA4</t>
  </si>
  <si>
    <t>武器アタッチメント</t>
  </si>
  <si>
    <t>GP</t>
  </si>
  <si>
    <t>攻撃力+1</t>
  </si>
  <si>
    <t>攻撃力+2</t>
  </si>
  <si>
    <t>攻撃力+3</t>
  </si>
  <si>
    <t>攻撃力+4</t>
  </si>
  <si>
    <t>攻撃力+5</t>
  </si>
  <si>
    <t>魔力ブースト+1</t>
  </si>
  <si>
    <t>魔力ブースト+2</t>
  </si>
  <si>
    <t>魔力ブースト+3</t>
  </si>
  <si>
    <t>魔力ブースト+4</t>
  </si>
  <si>
    <t>魔力ブースト+5</t>
  </si>
  <si>
    <t>重量変化±1</t>
  </si>
  <si>
    <t>重量変化±2</t>
  </si>
  <si>
    <t>射程アップ+1(+5)</t>
  </si>
  <si>
    <t>射程アップ+2(+10)</t>
  </si>
  <si>
    <t>命中アップ+1</t>
  </si>
  <si>
    <t>命中アップ+2</t>
  </si>
  <si>
    <t>命中アップ+3</t>
  </si>
  <si>
    <t>魔法命中アップ+1</t>
  </si>
  <si>
    <t>魔法命中アップ+2</t>
  </si>
  <si>
    <t>魔法命中アップ+3</t>
  </si>
  <si>
    <t>回避アップ+1</t>
  </si>
  <si>
    <t>回避アップ+2</t>
  </si>
  <si>
    <t>回避アップ+3</t>
  </si>
  <si>
    <t>パリイ回数アップ</t>
  </si>
  <si>
    <t>踊る武器</t>
  </si>
  <si>
    <t>戻る武器</t>
  </si>
  <si>
    <t>属性追加(打斬刺)</t>
  </si>
  <si>
    <t>属性追加(火冷電)</t>
  </si>
  <si>
    <t>重量変化±3</t>
  </si>
  <si>
    <t>盾アタッチメント</t>
  </si>
  <si>
    <t>鎧アタッチメント</t>
  </si>
  <si>
    <t>シールド回数アップ</t>
  </si>
  <si>
    <t>防護点強化+1</t>
  </si>
  <si>
    <t>防護点強化+2</t>
  </si>
  <si>
    <t>防護点強化+3</t>
  </si>
  <si>
    <t>防護点強化+4</t>
  </si>
  <si>
    <t>防護点強化+5</t>
  </si>
  <si>
    <t>抵抗強化+1</t>
  </si>
  <si>
    <t>抵抗強化+2</t>
  </si>
  <si>
    <t>抵抗強化+3</t>
  </si>
  <si>
    <t>機動力強化+1</t>
  </si>
  <si>
    <t>機動力強化+2</t>
  </si>
  <si>
    <t>機動力強化+3</t>
  </si>
  <si>
    <t>HP増加+4</t>
  </si>
  <si>
    <t>HP増加+8</t>
  </si>
  <si>
    <t>HP増加+12</t>
  </si>
  <si>
    <t>HP増加+16</t>
  </si>
  <si>
    <t>HP増加+20</t>
  </si>
  <si>
    <t>FP増加+2</t>
  </si>
  <si>
    <t>FP増加+4</t>
  </si>
  <si>
    <t>FP増加+6</t>
  </si>
  <si>
    <t>FP増加+8</t>
  </si>
  <si>
    <t>FP増加+10</t>
  </si>
  <si>
    <t>GA総額</t>
  </si>
  <si>
    <t>エンチャンター</t>
  </si>
  <si>
    <t>魔獣特攻</t>
  </si>
  <si>
    <t>霊獣特攻</t>
  </si>
  <si>
    <t>真実を追う者</t>
  </si>
  <si>
    <t>ﾓﾝｽﾀｰ情報の検索可。特技【ﾊｯｷﾝｸﾞ】習得可。</t>
  </si>
  <si>
    <t>バッテリー切れ</t>
  </si>
  <si>
    <t>「★気絶」するとｼﾅﾘｵ終了まであらゆる判定と[移動]-3。</t>
  </si>
  <si>
    <t>アルテミス</t>
  </si>
  <si>
    <t>飛行移動</t>
  </si>
  <si>
    <t>バッテリー切れ</t>
  </si>
  <si>
    <t>武器修練：銃</t>
  </si>
  <si>
    <t>シューター</t>
  </si>
  <si>
    <t>-</t>
  </si>
  <si>
    <t>「移動妨害」を受けず、「ﾀｰﾝ開始時」に「☆転倒」自動復帰。屋内、水中では効果なし。</t>
  </si>
  <si>
    <t>[先制]+1。僅かな明かりでも不自由なく行動可能。</t>
  </si>
  <si>
    <t>[先制]+1。後方での出来事に気づき、不意打ちも受けない。</t>
  </si>
  <si>
    <t>両手利き。利き腕以外でも武器使用可能。[ｼｰﾙﾄﾞ]+1。</t>
  </si>
  <si>
    <t>動物・昆虫・植物などの関わる[知力]判定+4。仲間にも適用可能。</t>
  </si>
  <si>
    <t>[先制]+1。屋外で正確な時間と方角を知り、道に迷わない。</t>
  </si>
  <si>
    <t>[知力]判定+1。GMに対して今までの出来事を問うことができる。</t>
  </si>
  <si>
    <t>慈愛の心</t>
  </si>
  <si>
    <t>神の舌</t>
  </si>
  <si>
    <t>緑色の血液</t>
  </si>
  <si>
    <t>ハードトゥーダイ</t>
  </si>
  <si>
    <t>他ｷｬﾗｸﾀｰへの[HP]回復特技使用時、[HP]回復量+3</t>
  </si>
  <si>
    <t>[HP]を回復する効果を受けた際の回復量+5。</t>
  </si>
  <si>
    <t>[HP]や[FP]を回復する「食品」やﾏｼﾞｶﾙｸｯｷﾝｸﾞの効果を受けた時の回復量+5。【魔法の料理人】限界SLv+1。</t>
  </si>
  <si>
    <t>「★死亡」するﾀﾞﾒｰｼﾞを受けた際、[意思]判定成功で「★死亡」する[HP]+1で生き残る。(「★気絶」は受ける)</t>
  </si>
  <si>
    <t>あなたに幸あれ</t>
  </si>
  <si>
    <t>死亡時、対象1体のHP・FP・BS・気絶・死亡を全て回復。（死亡は1日以内のみ）射程:世界全域</t>
  </si>
  <si>
    <t>登攀や縄抜けなどの[敏捷]判定+4。「打撃」防護点+5。</t>
  </si>
  <si>
    <t>交渉を行う判定-3。その場にいるだけで適用。重複可。</t>
  </si>
  <si>
    <t>片腕が不自由。[ｼｰﾙﾄﾞ]-4。両手持ち使用不可。</t>
  </si>
  <si>
    <t>片目が見えず、[命中]、[回避]、視覚に関する[感覚]判定-2。</t>
  </si>
  <si>
    <t>全く味や匂いを感じることができない。【魔法の料理人】習得不可。[感覚]-1。</t>
  </si>
  <si>
    <t>殺意を向けられると逃亡する。([意志]判定可)自身にﾀｰｹﾞｯﾄを向ける特技使用不可。</t>
  </si>
  <si>
    <t>自らの実力を過信して戦いをしたがる。侮蔑や挑発に弱い。([意志]判定可)</t>
  </si>
  <si>
    <t>他種族との交渉時、判定-4。その場にいるだけで適用。種族「人間」以外のみ獲得可能。</t>
  </si>
  <si>
    <t>息をするように嘘をつく。([意志]判定可、可能な限りGM以外にｼｰｸﾚｯﾄﾀﾞｲｽで判定)</t>
  </si>
  <si>
    <t>好みの異性(もしくは同姓)の言うことであれば何でも従う。([意志]判定可)</t>
  </si>
  <si>
    <t>人をわずかに疑うこともできない。([意志]判定可)不意打ち不可。</t>
  </si>
  <si>
    <t>何らかのひどい妄想に取り憑かれている。GM判断で却下可能。却下時Ft-1。</t>
  </si>
  <si>
    <t>自らに制約を課して行きており、誓いは自発的に破れない。GM判断で却下可能。却下時Ft-1。</t>
  </si>
  <si>
    <t>特定のものを突きつけられるとあらゆる判定-3。GM判断で却下可能。却下時Ft-1。</t>
  </si>
  <si>
    <t>「～ｷﾞｱ」ｸﾗｽ選択不可。GA効果なし。(特別GA可)【魔導工学のｽｽﾒ】【ｱﾀｯﾁﾒﾝﾄ職人】習得不可。特異点2枠分。</t>
  </si>
  <si>
    <t>創られしもの</t>
  </si>
  <si>
    <t>死亡した際に通常の手段での復活不可。保険は有効。ｱｶｼｯｸﾚｺｰﾄﾞ操作での復活は可。</t>
  </si>
  <si>
    <t>普段はツンツン</t>
  </si>
  <si>
    <t>「脳みそ筋肉」+[回避]不可。【盗賊の心得】【賢人の知恵】【魔導工学のｽｽﾒ】【詩人の交渉術】習得不可。</t>
  </si>
  <si>
    <t>ﾂﾝﾃﾞﾚ。「慈愛の心」+「嫌な奴」x2。「慈愛の心」「嫌な奴」獲得不可。</t>
  </si>
  <si>
    <t>激しいのがお好き</t>
  </si>
  <si>
    <t>痛みや辱めを受けることが好き。[回避][抵抗]-2。[HP]最大値+4</t>
  </si>
  <si>
    <t>マジックラーニング</t>
  </si>
  <si>
    <t>© 2012-2016 ProjectFW</t>
  </si>
  <si>
    <t>Character Name</t>
  </si>
  <si>
    <t>Player Name</t>
  </si>
  <si>
    <t>Main
Class</t>
  </si>
  <si>
    <t>Sub
Class</t>
  </si>
  <si>
    <t>Master
Class</t>
  </si>
  <si>
    <t>STR</t>
  </si>
  <si>
    <t>DEX</t>
  </si>
  <si>
    <t>SEN</t>
  </si>
  <si>
    <t>INT</t>
  </si>
  <si>
    <t>MND</t>
  </si>
  <si>
    <t>Sex</t>
  </si>
  <si>
    <t>Tribe</t>
  </si>
  <si>
    <t>Important</t>
  </si>
  <si>
    <t>Personal Data</t>
  </si>
  <si>
    <t>SubAbility</t>
  </si>
  <si>
    <t>Skill</t>
  </si>
  <si>
    <t>Etc</t>
  </si>
  <si>
    <t>Total</t>
  </si>
  <si>
    <t>Hit</t>
  </si>
  <si>
    <t>Avoid</t>
  </si>
  <si>
    <t>Resist</t>
  </si>
  <si>
    <t>Move</t>
  </si>
  <si>
    <t>Initiative</t>
  </si>
  <si>
    <t>Max</t>
  </si>
  <si>
    <t>Current</t>
  </si>
  <si>
    <t>Timing</t>
  </si>
  <si>
    <t>judgment</t>
  </si>
  <si>
    <t>Range</t>
  </si>
  <si>
    <t>Effect</t>
  </si>
  <si>
    <t>Advantage</t>
  </si>
  <si>
    <t>Disadvantage</t>
  </si>
  <si>
    <t>Name</t>
  </si>
  <si>
    <t>Equipment</t>
  </si>
  <si>
    <t>Weapon</t>
  </si>
  <si>
    <t>Shield</t>
  </si>
  <si>
    <t>Armor</t>
  </si>
  <si>
    <t>Adornment1</t>
  </si>
  <si>
    <t>Adornment2</t>
  </si>
  <si>
    <t>Pet</t>
  </si>
  <si>
    <t>SubAbility</t>
  </si>
  <si>
    <t>Item</t>
  </si>
  <si>
    <t>Necessary
STR</t>
  </si>
  <si>
    <t>Attack</t>
  </si>
  <si>
    <t>Attribute</t>
  </si>
  <si>
    <t>Dodge</t>
  </si>
  <si>
    <t>Parry</t>
  </si>
  <si>
    <t>Protection</t>
  </si>
  <si>
    <t>Blow</t>
  </si>
  <si>
    <t>Slash</t>
  </si>
  <si>
    <t>Piercing</t>
  </si>
  <si>
    <t>Note</t>
  </si>
  <si>
    <t>AttachCoupon</t>
  </si>
  <si>
    <t>Size:B4</t>
  </si>
  <si>
    <t>Illust</t>
  </si>
  <si>
    <t>Ability</t>
  </si>
  <si>
    <t>Fire</t>
  </si>
  <si>
    <t>Ice</t>
  </si>
  <si>
    <t>Thunder</t>
  </si>
  <si>
    <t>シハン</t>
  </si>
  <si>
    <t>白き神の使い</t>
  </si>
  <si>
    <t>体の一部が白くなる。ｶﾑﾎｸ追加共通特技習得可能。</t>
  </si>
  <si>
    <t>アヤカシギア</t>
  </si>
  <si>
    <t>トモエ</t>
  </si>
  <si>
    <t>シャーマン</t>
  </si>
  <si>
    <t>-</t>
  </si>
  <si>
    <t>ワラシ</t>
  </si>
  <si>
    <t>イバラキ</t>
  </si>
  <si>
    <t>ヌエ</t>
  </si>
  <si>
    <t>レイゲンブレード</t>
  </si>
  <si>
    <t>魔法修練</t>
  </si>
  <si>
    <t>賢人の知恵</t>
  </si>
  <si>
    <t>アタッカー</t>
  </si>
  <si>
    <t>パリイ</t>
  </si>
  <si>
    <t>野伏の歩み</t>
  </si>
  <si>
    <t>あなたに幸あれ</t>
  </si>
  <si>
    <t>創られしもの</t>
  </si>
  <si>
    <t>シューター</t>
  </si>
  <si>
    <t>癒しの手</t>
  </si>
  <si>
    <t>稲妻の加護</t>
  </si>
  <si>
    <t>バイタリティ</t>
  </si>
  <si>
    <t>「電撃」属性の防護点+10。</t>
  </si>
  <si>
    <t>不運耐性</t>
  </si>
  <si>
    <t>先端恐怖症</t>
  </si>
  <si>
    <t>主への執着</t>
  </si>
  <si>
    <t>武器修練：○○</t>
  </si>
  <si>
    <t>自身以外からのFt減少効果を受けない。侵食度の影響は受ける。</t>
  </si>
  <si>
    <t>不滅の剣</t>
  </si>
  <si>
    <t>ｼﾅﾘｵ開始時「主人」を1人選択。「主人」が自身以外の武器を装備中、行動ﾀｰﾝ常時「全力攻撃」。</t>
  </si>
  <si>
    <t>「刺突」属性を含む攻撃が防護点無視ﾀﾞﾒｰｼﾞになる。</t>
  </si>
  <si>
    <t>「★死亡」してもｼﾅﾘｵ終了後に復活。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</si>
</sst>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10"/>
      <name val="ＭＳ Ｐゴシック"/>
      <family val="3"/>
    </font>
    <font>
      <sz val="9"/>
      <color indexed="8"/>
      <name val="MS UI Gothic"/>
      <family val="3"/>
    </font>
    <font>
      <b/>
      <sz val="9"/>
      <name val="ＭＳ Ｐゴシック"/>
      <family val="3"/>
    </font>
    <font>
      <sz val="9"/>
      <color indexed="8"/>
      <name val="ＭＳ Ｐゴシック"/>
      <family val="3"/>
    </font>
    <font>
      <u val="single"/>
      <sz val="11"/>
      <color indexed="12"/>
      <name val="ＭＳ Ｐゴシック"/>
      <family val="3"/>
    </font>
    <font>
      <sz val="6"/>
      <color indexed="8"/>
      <name val="ＭＳ Ｐゴシック"/>
      <family val="3"/>
    </font>
    <font>
      <sz val="8"/>
      <color indexed="8"/>
      <name val="@ＭＳ Ｐゴシック"/>
      <family val="3"/>
    </font>
    <font>
      <sz val="7"/>
      <color indexed="8"/>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Ｐゴシック"/>
      <family val="3"/>
    </font>
    <font>
      <b/>
      <sz val="10"/>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8"/>
      <color theme="1"/>
      <name val="Calibri"/>
      <family val="3"/>
    </font>
    <font>
      <sz val="10"/>
      <name val="Calibri"/>
      <family val="3"/>
    </font>
    <font>
      <sz val="8"/>
      <color theme="1"/>
      <name val="@ＭＳ Ｐゴシック"/>
      <family val="3"/>
    </font>
    <font>
      <sz val="6"/>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rgb="FFCCFFFF"/>
        <bgColor indexed="64"/>
      </patternFill>
    </fill>
    <fill>
      <patternFill patternType="solid">
        <fgColor rgb="FFCCFF99"/>
        <bgColor indexed="64"/>
      </patternFill>
    </fill>
    <fill>
      <patternFill patternType="solid">
        <fgColor rgb="FFFF993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top/>
      <bottom style="medium"/>
    </border>
    <border>
      <left/>
      <right/>
      <top/>
      <bottom style="medium"/>
    </border>
    <border>
      <left style="thin"/>
      <right/>
      <top style="medium"/>
      <bottom/>
    </border>
    <border>
      <left style="thin"/>
      <right/>
      <top/>
      <bottom style="medium"/>
    </border>
    <border>
      <left style="thin"/>
      <right/>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border>
    <border>
      <left style="thin"/>
      <right style="thin"/>
      <top/>
      <bottom style="thin"/>
    </border>
    <border>
      <left style="medium"/>
      <right style="medium"/>
      <top style="medium"/>
      <bottom/>
    </border>
    <border>
      <left/>
      <right style="medium"/>
      <top style="medium"/>
      <bottom/>
    </border>
    <border>
      <left/>
      <right style="thin"/>
      <top style="medium"/>
      <bottom style="thin"/>
    </border>
    <border diagonalDown="1">
      <left/>
      <right/>
      <top/>
      <bottom/>
      <diagonal style="medium"/>
    </border>
    <border diagonalUp="1">
      <left/>
      <right/>
      <top/>
      <bottom/>
      <diagonal style="medium"/>
    </border>
    <border diagonalDown="1">
      <left/>
      <right/>
      <top style="thin"/>
      <bottom/>
      <diagonal style="medium"/>
    </border>
    <border diagonalUp="1">
      <left/>
      <right/>
      <top style="thin"/>
      <bottom/>
      <diagonal style="medium"/>
    </border>
    <border diagonalUp="1">
      <left/>
      <right style="thin"/>
      <top/>
      <bottom/>
      <diagonal style="medium"/>
    </border>
    <border diagonalDown="1">
      <left/>
      <right style="thin"/>
      <top/>
      <bottom/>
      <diagonal style="medium"/>
    </border>
    <border>
      <left/>
      <right style="medium"/>
      <top/>
      <bottom/>
    </border>
    <border>
      <left style="thin"/>
      <right style="medium"/>
      <top style="medium"/>
      <bottom style="thin"/>
    </border>
    <border>
      <left style="medium"/>
      <right/>
      <top style="medium"/>
      <bottom style="thin"/>
    </border>
    <border>
      <left style="medium"/>
      <right/>
      <top style="thin"/>
      <bottom style="thin"/>
    </border>
    <border>
      <left style="medium"/>
      <right style="medium"/>
      <top style="medium"/>
      <bottom style="thin"/>
    </border>
    <border>
      <left style="medium"/>
      <right style="medium"/>
      <top style="thin"/>
      <bottom style="thin"/>
    </border>
    <border>
      <left style="medium"/>
      <right/>
      <top style="thin"/>
      <bottom/>
    </border>
    <border>
      <left style="medium"/>
      <right style="medium"/>
      <top style="thin"/>
      <bottom/>
    </border>
    <border>
      <left style="medium"/>
      <right/>
      <top style="thin"/>
      <bottom style="medium"/>
    </border>
    <border>
      <left style="medium"/>
      <right style="medium"/>
      <top style="thin"/>
      <bottom style="medium"/>
    </border>
    <border>
      <left style="medium"/>
      <right style="medium"/>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medium"/>
      <top style="thin"/>
      <bottom style="thin"/>
    </border>
    <border>
      <left style="thin"/>
      <right style="medium"/>
      <top style="thin"/>
      <bottom/>
    </border>
    <border>
      <left style="medium"/>
      <right style="thin"/>
      <top style="thin"/>
      <bottom style="thin"/>
    </border>
    <border>
      <left style="thin"/>
      <right style="medium"/>
      <top/>
      <bottom style="thin"/>
    </border>
    <border>
      <left/>
      <right style="thin"/>
      <top style="thin"/>
      <bottom style="thin"/>
    </border>
    <border>
      <left style="thin"/>
      <right style="thin"/>
      <top style="medium"/>
      <bottom/>
    </border>
    <border>
      <left style="thin"/>
      <right style="medium"/>
      <top style="medium"/>
      <bottom/>
    </border>
    <border>
      <left style="medium"/>
      <right/>
      <top/>
      <bottom style="thin"/>
    </border>
    <border>
      <left/>
      <right style="medium"/>
      <top style="thin"/>
      <bottom/>
    </border>
    <border>
      <left/>
      <right style="medium"/>
      <top/>
      <bottom style="thin"/>
    </border>
    <border>
      <left style="medium"/>
      <right/>
      <top style="medium"/>
      <bottom/>
    </border>
    <border>
      <left/>
      <right style="thin"/>
      <top style="medium"/>
      <bottom/>
    </border>
    <border>
      <left style="medium"/>
      <right style="thin"/>
      <top style="medium"/>
      <bottom/>
    </border>
    <border>
      <left/>
      <right/>
      <top style="medium"/>
      <bottom style="thin"/>
    </border>
    <border>
      <left/>
      <right style="medium"/>
      <top/>
      <bottom style="medium"/>
    </border>
    <border>
      <left style="medium"/>
      <right style="thin"/>
      <top/>
      <bottom style="thin"/>
    </border>
    <border>
      <left style="medium"/>
      <right style="thin"/>
      <top style="thin"/>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right style="thin"/>
      <top/>
      <bottom/>
    </border>
    <border>
      <left/>
      <right style="thin"/>
      <top/>
      <bottom style="medium"/>
    </border>
    <border>
      <left style="thin"/>
      <right style="medium"/>
      <top style="medium"/>
      <bottom style="medium"/>
    </border>
    <border>
      <left style="medium"/>
      <right style="thin"/>
      <top style="medium"/>
      <bottom style="medium"/>
    </border>
    <border>
      <left/>
      <right style="thin"/>
      <top style="medium"/>
      <bottom style="medium"/>
    </border>
    <border>
      <left style="medium"/>
      <right style="medium"/>
      <top/>
      <bottom style="medium"/>
    </border>
    <border>
      <left style="medium"/>
      <right style="thin"/>
      <top/>
      <bottom/>
    </border>
    <border>
      <left/>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9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33" borderId="10" xfId="0" applyFill="1" applyBorder="1" applyAlignment="1">
      <alignment horizontal="center" vertical="center"/>
    </xf>
    <xf numFmtId="0" fontId="0" fillId="0" borderId="10" xfId="0" applyNumberFormat="1" applyBorder="1" applyAlignment="1">
      <alignment horizontal="center" vertical="center"/>
    </xf>
    <xf numFmtId="0" fontId="0" fillId="34" borderId="10" xfId="0" applyFill="1" applyBorder="1" applyAlignment="1">
      <alignment horizontal="center" vertical="center"/>
    </xf>
    <xf numFmtId="176"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0" fontId="0" fillId="31" borderId="10" xfId="0" applyFill="1" applyBorder="1" applyAlignment="1">
      <alignment horizontal="center" vertical="center"/>
    </xf>
    <xf numFmtId="0" fontId="49" fillId="0" borderId="0" xfId="0" applyFont="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0" xfId="0" applyFont="1" applyAlignment="1">
      <alignment vertical="center" wrapText="1"/>
    </xf>
    <xf numFmtId="0" fontId="49" fillId="0" borderId="0" xfId="0" applyFont="1" applyAlignment="1">
      <alignment vertical="center"/>
    </xf>
    <xf numFmtId="0" fontId="49" fillId="0" borderId="0" xfId="0" applyFont="1" applyBorder="1" applyAlignment="1">
      <alignment vertical="center"/>
    </xf>
    <xf numFmtId="0" fontId="0" fillId="35" borderId="10" xfId="0" applyFill="1" applyBorder="1"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33" borderId="10" xfId="0" applyFill="1" applyBorder="1" applyAlignment="1">
      <alignment vertical="center"/>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20" xfId="0" applyFill="1" applyBorder="1" applyAlignment="1">
      <alignment horizontal="center" vertical="center"/>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0" borderId="10" xfId="0" applyBorder="1" applyAlignment="1">
      <alignment horizontal="center" vertical="center"/>
    </xf>
    <xf numFmtId="0" fontId="0" fillId="35" borderId="10" xfId="0" applyFill="1" applyBorder="1" applyAlignment="1">
      <alignment horizontal="center" vertical="center"/>
    </xf>
    <xf numFmtId="0" fontId="0" fillId="34" borderId="1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ill="1" applyBorder="1" applyAlignment="1">
      <alignment vertical="center" shrinkToFit="1"/>
    </xf>
    <xf numFmtId="0" fontId="0" fillId="0" borderId="0" xfId="0" applyFill="1" applyAlignment="1">
      <alignment vertical="center"/>
    </xf>
    <xf numFmtId="0" fontId="0" fillId="0" borderId="0" xfId="0" applyFill="1" applyBorder="1" applyAlignment="1">
      <alignment vertical="center"/>
    </xf>
    <xf numFmtId="0" fontId="0" fillId="35"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9" fillId="0" borderId="13" xfId="0" applyFont="1" applyBorder="1" applyAlignment="1">
      <alignment vertical="center" wrapText="1"/>
    </xf>
    <xf numFmtId="0" fontId="0" fillId="0" borderId="10" xfId="0" applyBorder="1" applyAlignment="1">
      <alignment vertical="center" shrinkToFit="1"/>
    </xf>
    <xf numFmtId="0" fontId="49" fillId="0" borderId="25" xfId="0" applyFont="1" applyBorder="1" applyAlignment="1">
      <alignment vertical="center"/>
    </xf>
    <xf numFmtId="0" fontId="0" fillId="35" borderId="26" xfId="0" applyFill="1" applyBorder="1" applyAlignment="1">
      <alignment horizontal="center" vertical="center"/>
    </xf>
    <xf numFmtId="0" fontId="0" fillId="34" borderId="26" xfId="0"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35" borderId="10" xfId="0" applyFill="1"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center" vertical="center"/>
    </xf>
    <xf numFmtId="0" fontId="49" fillId="0" borderId="0" xfId="0" applyFont="1" applyBorder="1" applyAlignment="1">
      <alignment vertical="center"/>
    </xf>
    <xf numFmtId="0" fontId="49" fillId="0" borderId="0" xfId="0" applyFont="1" applyBorder="1" applyAlignment="1">
      <alignment vertical="center"/>
    </xf>
    <xf numFmtId="0" fontId="0" fillId="36" borderId="27" xfId="0" applyFill="1" applyBorder="1" applyAlignment="1">
      <alignment horizontal="center" vertical="center"/>
    </xf>
    <xf numFmtId="0" fontId="0" fillId="36" borderId="28" xfId="0" applyFill="1" applyBorder="1" applyAlignment="1">
      <alignment vertical="center"/>
    </xf>
    <xf numFmtId="0" fontId="49" fillId="0" borderId="13" xfId="0" applyFont="1" applyBorder="1" applyAlignment="1">
      <alignment vertical="center" wrapText="1"/>
    </xf>
    <xf numFmtId="0" fontId="0" fillId="35"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0" fillId="35" borderId="29" xfId="0" applyFill="1" applyBorder="1" applyAlignment="1">
      <alignment horizontal="center" vertical="center"/>
    </xf>
    <xf numFmtId="0" fontId="0" fillId="35" borderId="10" xfId="0" applyFill="1" applyBorder="1" applyAlignment="1">
      <alignment horizontal="center" vertical="center"/>
    </xf>
    <xf numFmtId="0" fontId="0" fillId="34" borderId="10" xfId="0" applyFill="1" applyBorder="1" applyAlignment="1">
      <alignment horizontal="center" vertical="center" shrinkToFit="1"/>
    </xf>
    <xf numFmtId="0" fontId="0" fillId="36"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shrinkToFit="1"/>
    </xf>
    <xf numFmtId="0" fontId="0" fillId="35" borderId="10" xfId="0" applyFill="1" applyBorder="1" applyAlignment="1">
      <alignment horizontal="center" vertical="center" shrinkToFit="1"/>
    </xf>
    <xf numFmtId="0" fontId="0" fillId="0" borderId="10" xfId="0" applyBorder="1" applyAlignment="1">
      <alignment horizontal="center"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shrinkToFit="1"/>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49" fontId="0" fillId="34" borderId="1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34" borderId="10" xfId="0" applyFill="1" applyBorder="1" applyAlignment="1">
      <alignment horizontal="right" vertical="center"/>
    </xf>
    <xf numFmtId="0" fontId="50" fillId="35" borderId="10" xfId="0" applyFont="1" applyFill="1" applyBorder="1" applyAlignment="1">
      <alignment horizontal="center" vertical="center"/>
    </xf>
    <xf numFmtId="177" fontId="49" fillId="0" borderId="10" xfId="0" applyNumberFormat="1" applyFont="1" applyBorder="1" applyAlignment="1">
      <alignment horizontal="center"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0" fillId="36" borderId="10" xfId="0" applyFill="1" applyBorder="1" applyAlignment="1">
      <alignment horizontal="center" vertical="center"/>
    </xf>
    <xf numFmtId="0" fontId="0" fillId="0" borderId="10" xfId="0" applyFill="1" applyBorder="1" applyAlignment="1">
      <alignment horizontal="center" vertical="center"/>
    </xf>
    <xf numFmtId="0" fontId="0" fillId="36" borderId="10" xfId="0" applyFill="1" applyBorder="1" applyAlignment="1">
      <alignment horizontal="center" vertical="center"/>
    </xf>
    <xf numFmtId="0" fontId="0" fillId="31" borderId="10" xfId="0" applyFill="1" applyBorder="1" applyAlignment="1">
      <alignment vertical="center"/>
    </xf>
    <xf numFmtId="0" fontId="0" fillId="0" borderId="10" xfId="0" applyBorder="1" applyAlignment="1">
      <alignment horizontal="center" vertical="center"/>
    </xf>
    <xf numFmtId="0" fontId="49" fillId="0" borderId="30" xfId="0" applyFont="1" applyBorder="1" applyAlignment="1">
      <alignment vertical="center"/>
    </xf>
    <xf numFmtId="0" fontId="49" fillId="0" borderId="31"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9" fillId="0" borderId="0" xfId="0" applyFont="1" applyBorder="1" applyAlignment="1">
      <alignment vertical="top" wrapText="1"/>
    </xf>
    <xf numFmtId="0" fontId="49" fillId="0" borderId="32" xfId="0" applyFont="1" applyBorder="1" applyAlignment="1">
      <alignment vertical="center"/>
    </xf>
    <xf numFmtId="0" fontId="49" fillId="0" borderId="33" xfId="0" applyFont="1" applyBorder="1" applyAlignment="1">
      <alignment vertical="center"/>
    </xf>
    <xf numFmtId="0" fontId="49" fillId="0" borderId="34" xfId="0" applyFont="1" applyBorder="1" applyAlignment="1">
      <alignment vertical="center"/>
    </xf>
    <xf numFmtId="0" fontId="49" fillId="0" borderId="35" xfId="0" applyFont="1" applyBorder="1" applyAlignment="1">
      <alignment vertical="center"/>
    </xf>
    <xf numFmtId="0" fontId="51" fillId="0" borderId="36" xfId="0" applyFont="1" applyBorder="1" applyAlignment="1">
      <alignment vertical="center"/>
    </xf>
    <xf numFmtId="0" fontId="51" fillId="0" borderId="36" xfId="0" applyFont="1" applyBorder="1" applyAlignment="1">
      <alignment vertical="center"/>
    </xf>
    <xf numFmtId="0" fontId="49" fillId="0" borderId="0" xfId="0" applyFont="1" applyAlignment="1">
      <alignment vertical="center"/>
    </xf>
    <xf numFmtId="0" fontId="49" fillId="0" borderId="13" xfId="0" applyFont="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177" fontId="49"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0" fontId="50" fillId="0" borderId="0" xfId="0" applyFont="1" applyAlignment="1">
      <alignment vertical="center"/>
    </xf>
    <xf numFmtId="0" fontId="0" fillId="34" borderId="10" xfId="0" applyFill="1" applyBorder="1" applyAlignment="1">
      <alignment horizontal="center" vertical="center"/>
    </xf>
    <xf numFmtId="0" fontId="49" fillId="35" borderId="18" xfId="0" applyFont="1" applyFill="1" applyBorder="1" applyAlignment="1">
      <alignment horizontal="center" vertical="center"/>
    </xf>
    <xf numFmtId="0" fontId="0" fillId="35" borderId="37" xfId="0" applyFill="1" applyBorder="1" applyAlignment="1">
      <alignment horizontal="center" vertical="center"/>
    </xf>
    <xf numFmtId="0" fontId="0" fillId="0" borderId="10" xfId="0" applyBorder="1" applyAlignment="1">
      <alignment horizontal="center" vertical="center"/>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1" borderId="40" xfId="0" applyFill="1" applyBorder="1" applyAlignment="1">
      <alignment vertical="center"/>
    </xf>
    <xf numFmtId="0" fontId="0" fillId="31" borderId="41" xfId="0" applyFill="1" applyBorder="1" applyAlignment="1">
      <alignment vertical="center"/>
    </xf>
    <xf numFmtId="0" fontId="0" fillId="31" borderId="41" xfId="0" applyFill="1" applyBorder="1" applyAlignment="1">
      <alignment vertical="center" shrinkToFit="1"/>
    </xf>
    <xf numFmtId="0" fontId="0" fillId="31" borderId="41" xfId="0" applyFill="1" applyBorder="1" applyAlignment="1">
      <alignment vertical="center"/>
    </xf>
    <xf numFmtId="0" fontId="0" fillId="36" borderId="42" xfId="0" applyFill="1" applyBorder="1" applyAlignment="1">
      <alignment horizontal="center" vertical="center"/>
    </xf>
    <xf numFmtId="0" fontId="0" fillId="31" borderId="43" xfId="0" applyFill="1" applyBorder="1" applyAlignment="1">
      <alignment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36" borderId="10" xfId="0" applyFill="1" applyBorder="1" applyAlignment="1">
      <alignment horizontal="center" vertical="center"/>
    </xf>
    <xf numFmtId="0" fontId="0" fillId="33" borderId="10" xfId="0" applyFill="1" applyBorder="1" applyAlignment="1">
      <alignment horizontal="center" vertical="center"/>
    </xf>
    <xf numFmtId="38" fontId="0" fillId="0" borderId="0" xfId="49" applyFont="1" applyAlignment="1">
      <alignment vertical="center"/>
    </xf>
    <xf numFmtId="38" fontId="0" fillId="31" borderId="10" xfId="49" applyFont="1" applyFill="1" applyBorder="1" applyAlignment="1">
      <alignment vertical="center"/>
    </xf>
    <xf numFmtId="38" fontId="0" fillId="36" borderId="10" xfId="49" applyFont="1" applyFill="1" applyBorder="1" applyAlignment="1">
      <alignment horizontal="center" vertical="center"/>
    </xf>
    <xf numFmtId="0" fontId="0" fillId="34" borderId="10" xfId="0" applyFill="1" applyBorder="1" applyAlignment="1">
      <alignment vertical="center"/>
    </xf>
    <xf numFmtId="38" fontId="0" fillId="0" borderId="10" xfId="49" applyFont="1" applyBorder="1" applyAlignment="1">
      <alignment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36" borderId="10" xfId="0" applyFill="1" applyBorder="1" applyAlignment="1">
      <alignment horizontal="center" vertical="center"/>
    </xf>
    <xf numFmtId="0" fontId="0" fillId="36" borderId="44" xfId="0" applyFill="1" applyBorder="1" applyAlignment="1">
      <alignment horizontal="center" vertical="center"/>
    </xf>
    <xf numFmtId="0" fontId="0" fillId="31" borderId="45" xfId="0" applyFill="1" applyBorder="1" applyAlignment="1">
      <alignment vertical="center"/>
    </xf>
    <xf numFmtId="0" fontId="49" fillId="34" borderId="10" xfId="0" applyFont="1" applyFill="1" applyBorder="1" applyAlignment="1">
      <alignment horizontal="center" vertical="center"/>
    </xf>
    <xf numFmtId="0" fontId="49" fillId="0" borderId="0" xfId="0" applyFont="1" applyBorder="1" applyAlignment="1">
      <alignment vertical="top" wrapText="1"/>
    </xf>
    <xf numFmtId="0" fontId="0" fillId="36" borderId="10" xfId="0" applyFill="1" applyBorder="1" applyAlignment="1">
      <alignment horizontal="center" vertical="center"/>
    </xf>
    <xf numFmtId="0" fontId="0" fillId="36" borderId="11" xfId="0" applyFill="1" applyBorder="1" applyAlignment="1">
      <alignment horizontal="center" vertical="center"/>
    </xf>
    <xf numFmtId="0" fontId="0" fillId="31" borderId="46" xfId="0" applyFill="1" applyBorder="1" applyAlignment="1">
      <alignment vertical="center"/>
    </xf>
    <xf numFmtId="0" fontId="0" fillId="0" borderId="10" xfId="0" applyBorder="1" applyAlignment="1">
      <alignment vertical="center"/>
    </xf>
    <xf numFmtId="0" fontId="0" fillId="35" borderId="10" xfId="0" applyFill="1" applyBorder="1" applyAlignment="1">
      <alignment vertical="center"/>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34" borderId="10" xfId="0"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49" xfId="0" applyFill="1" applyBorder="1" applyAlignment="1">
      <alignment horizontal="center" vertical="center"/>
    </xf>
    <xf numFmtId="0" fontId="0" fillId="35" borderId="50" xfId="0" applyFill="1" applyBorder="1" applyAlignment="1">
      <alignment horizontal="center" vertical="center"/>
    </xf>
    <xf numFmtId="0" fontId="0" fillId="35" borderId="51" xfId="0" applyFill="1" applyBorder="1" applyAlignment="1">
      <alignment horizontal="center" vertical="center"/>
    </xf>
    <xf numFmtId="0" fontId="0" fillId="35" borderId="52" xfId="0" applyFill="1" applyBorder="1" applyAlignment="1">
      <alignment horizontal="center"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shrinkToFit="1"/>
    </xf>
    <xf numFmtId="0" fontId="0" fillId="35" borderId="53" xfId="0" applyFill="1" applyBorder="1" applyAlignment="1">
      <alignment horizontal="center" vertical="center"/>
    </xf>
    <xf numFmtId="0" fontId="36" fillId="0" borderId="53" xfId="43" applyBorder="1" applyAlignment="1">
      <alignment horizontal="center" vertical="center" shrinkToFit="1"/>
    </xf>
    <xf numFmtId="0" fontId="0" fillId="0" borderId="54" xfId="0" applyBorder="1" applyAlignment="1">
      <alignment horizontal="center" vertical="center" shrinkToFit="1"/>
    </xf>
    <xf numFmtId="0" fontId="0" fillId="0" borderId="53" xfId="0" applyBorder="1" applyAlignment="1">
      <alignment horizontal="center" vertical="center"/>
    </xf>
    <xf numFmtId="0" fontId="0" fillId="34" borderId="10" xfId="0" applyFill="1" applyBorder="1" applyAlignment="1">
      <alignment vertical="center" shrinkToFit="1"/>
    </xf>
    <xf numFmtId="0" fontId="0" fillId="33" borderId="10" xfId="0" applyFill="1" applyBorder="1" applyAlignment="1">
      <alignment horizontal="center" vertical="center"/>
    </xf>
    <xf numFmtId="0" fontId="0" fillId="36" borderId="10" xfId="0" applyFill="1" applyBorder="1" applyAlignment="1">
      <alignment horizontal="center" vertical="center"/>
    </xf>
    <xf numFmtId="0" fontId="0" fillId="34" borderId="10" xfId="0" applyFill="1" applyBorder="1" applyAlignment="1">
      <alignment vertical="center"/>
    </xf>
    <xf numFmtId="0" fontId="0" fillId="0" borderId="55" xfId="0" applyBorder="1" applyAlignment="1">
      <alignment vertical="top" wrapText="1"/>
    </xf>
    <xf numFmtId="0" fontId="0" fillId="0" borderId="56" xfId="0" applyBorder="1" applyAlignment="1">
      <alignment vertical="top" wrapText="1"/>
    </xf>
    <xf numFmtId="0" fontId="0" fillId="0" borderId="26" xfId="0" applyBorder="1" applyAlignment="1">
      <alignment vertical="top" wrapText="1"/>
    </xf>
    <xf numFmtId="0" fontId="0" fillId="0" borderId="10" xfId="0" applyFill="1" applyBorder="1" applyAlignment="1">
      <alignment horizontal="center" vertical="center"/>
    </xf>
    <xf numFmtId="0" fontId="0" fillId="0" borderId="53" xfId="0" applyFill="1" applyBorder="1" applyAlignment="1">
      <alignment horizontal="center" vertical="center"/>
    </xf>
    <xf numFmtId="0" fontId="50" fillId="0" borderId="10" xfId="0" applyFont="1" applyBorder="1" applyAlignment="1">
      <alignment vertical="top" wrapText="1"/>
    </xf>
    <xf numFmtId="177" fontId="49" fillId="0" borderId="10" xfId="0" applyNumberFormat="1" applyFont="1" applyBorder="1" applyAlignment="1">
      <alignment horizontal="center" vertical="center"/>
    </xf>
    <xf numFmtId="177" fontId="49" fillId="0" borderId="57" xfId="0" applyNumberFormat="1" applyFont="1" applyBorder="1" applyAlignment="1">
      <alignment horizontal="center" vertical="center"/>
    </xf>
    <xf numFmtId="177" fontId="49" fillId="0" borderId="55" xfId="0" applyNumberFormat="1" applyFont="1" applyBorder="1" applyAlignment="1">
      <alignment horizontal="center" vertical="center"/>
    </xf>
    <xf numFmtId="177" fontId="49" fillId="0" borderId="58" xfId="0" applyNumberFormat="1" applyFont="1" applyBorder="1" applyAlignment="1">
      <alignment horizontal="center" vertical="center"/>
    </xf>
    <xf numFmtId="177" fontId="49" fillId="34" borderId="23" xfId="0" applyNumberFormat="1" applyFont="1" applyFill="1" applyBorder="1" applyAlignment="1">
      <alignment horizontal="center" vertical="center"/>
    </xf>
    <xf numFmtId="177" fontId="49" fillId="34" borderId="18" xfId="0" applyNumberFormat="1" applyFont="1" applyFill="1" applyBorder="1" applyAlignment="1">
      <alignment horizontal="center" vertical="center"/>
    </xf>
    <xf numFmtId="177" fontId="49" fillId="34" borderId="37" xfId="0" applyNumberFormat="1" applyFont="1" applyFill="1" applyBorder="1" applyAlignment="1">
      <alignment horizontal="center" vertical="center"/>
    </xf>
    <xf numFmtId="177" fontId="49" fillId="34" borderId="19" xfId="0" applyNumberFormat="1" applyFont="1" applyFill="1" applyBorder="1" applyAlignment="1">
      <alignment horizontal="center" vertical="center"/>
    </xf>
    <xf numFmtId="0" fontId="49" fillId="35" borderId="10" xfId="0" applyFont="1" applyFill="1" applyBorder="1" applyAlignment="1">
      <alignment horizontal="center" vertical="center"/>
    </xf>
    <xf numFmtId="177" fontId="49" fillId="0" borderId="59" xfId="0" applyNumberFormat="1" applyFont="1" applyBorder="1" applyAlignment="1">
      <alignment horizontal="center" vertical="center"/>
    </xf>
    <xf numFmtId="177" fontId="49" fillId="0" borderId="26" xfId="0" applyNumberFormat="1" applyFont="1" applyBorder="1" applyAlignment="1">
      <alignment horizontal="center" vertical="center"/>
    </xf>
    <xf numFmtId="0" fontId="49" fillId="35" borderId="22" xfId="0" applyFont="1" applyFill="1" applyBorder="1" applyAlignment="1">
      <alignment horizontal="center" vertical="center"/>
    </xf>
    <xf numFmtId="0" fontId="49" fillId="35" borderId="23" xfId="0" applyFont="1" applyFill="1" applyBorder="1" applyAlignment="1">
      <alignment horizontal="center" vertical="center"/>
    </xf>
    <xf numFmtId="0" fontId="49" fillId="35" borderId="24" xfId="0" applyFont="1" applyFill="1" applyBorder="1" applyAlignment="1">
      <alignment horizontal="center" vertical="center"/>
    </xf>
    <xf numFmtId="177" fontId="49" fillId="0" borderId="53"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1" fillId="35" borderId="10" xfId="0" applyFont="1" applyFill="1" applyBorder="1" applyAlignment="1">
      <alignment horizontal="center" vertical="center"/>
    </xf>
    <xf numFmtId="0" fontId="51" fillId="35" borderId="10" xfId="0" applyFont="1" applyFill="1" applyBorder="1" applyAlignment="1">
      <alignment horizontal="center" vertical="center"/>
    </xf>
    <xf numFmtId="0" fontId="49" fillId="35" borderId="37" xfId="0" applyFont="1" applyFill="1" applyBorder="1" applyAlignment="1">
      <alignment horizontal="center" vertical="center"/>
    </xf>
    <xf numFmtId="0" fontId="49" fillId="34" borderId="10" xfId="0" applyFont="1" applyFill="1" applyBorder="1" applyAlignment="1">
      <alignment horizontal="center" vertical="center"/>
    </xf>
    <xf numFmtId="0" fontId="52" fillId="34" borderId="10" xfId="0" applyFont="1" applyFill="1" applyBorder="1" applyAlignment="1">
      <alignment horizontal="center" vertical="center"/>
    </xf>
    <xf numFmtId="177" fontId="49" fillId="0" borderId="60" xfId="0" applyNumberFormat="1" applyFont="1" applyBorder="1" applyAlignment="1">
      <alignment horizontal="center" vertical="center"/>
    </xf>
    <xf numFmtId="177" fontId="49" fillId="0" borderId="61" xfId="0" applyNumberFormat="1" applyFont="1" applyBorder="1" applyAlignment="1">
      <alignment horizontal="center" vertical="center"/>
    </xf>
    <xf numFmtId="0" fontId="49" fillId="0" borderId="62" xfId="0" applyFont="1" applyBorder="1" applyAlignment="1">
      <alignment horizontal="center" vertical="center"/>
    </xf>
    <xf numFmtId="0" fontId="49" fillId="0" borderId="63" xfId="0" applyFont="1" applyBorder="1" applyAlignment="1">
      <alignment horizontal="center" vertical="center"/>
    </xf>
    <xf numFmtId="0" fontId="49" fillId="0" borderId="42" xfId="0" applyFont="1" applyBorder="1" applyAlignment="1">
      <alignment horizontal="center"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0" fontId="49" fillId="0" borderId="64"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77" fontId="49" fillId="0" borderId="47" xfId="0" applyNumberFormat="1" applyFont="1" applyBorder="1" applyAlignment="1">
      <alignment horizontal="center" vertical="center"/>
    </xf>
    <xf numFmtId="177" fontId="49" fillId="0" borderId="49" xfId="0" applyNumberFormat="1" applyFont="1" applyBorder="1" applyAlignment="1">
      <alignment horizontal="center" vertical="center"/>
    </xf>
    <xf numFmtId="177" fontId="49" fillId="0" borderId="50" xfId="0" applyNumberFormat="1" applyFont="1" applyBorder="1" applyAlignment="1">
      <alignment horizontal="center" vertical="center"/>
    </xf>
    <xf numFmtId="177" fontId="49" fillId="0" borderId="52" xfId="0" applyNumberFormat="1" applyFont="1" applyBorder="1" applyAlignment="1">
      <alignment horizontal="center" vertical="center"/>
    </xf>
    <xf numFmtId="0" fontId="49" fillId="0" borderId="47" xfId="0" applyFont="1" applyBorder="1" applyAlignment="1">
      <alignment horizontal="center" vertical="center" shrinkToFit="1"/>
    </xf>
    <xf numFmtId="0" fontId="49" fillId="0" borderId="48" xfId="0" applyFont="1" applyBorder="1" applyAlignment="1">
      <alignment horizontal="center" vertical="center" shrinkToFit="1"/>
    </xf>
    <xf numFmtId="0" fontId="49" fillId="0" borderId="49" xfId="0" applyFont="1" applyBorder="1" applyAlignment="1">
      <alignment horizontal="center" vertical="center" shrinkToFit="1"/>
    </xf>
    <xf numFmtId="0" fontId="49" fillId="0" borderId="50" xfId="0" applyFont="1" applyBorder="1" applyAlignment="1">
      <alignment horizontal="center" vertical="center" shrinkToFit="1"/>
    </xf>
    <xf numFmtId="0" fontId="49" fillId="0" borderId="51" xfId="0" applyFont="1" applyBorder="1" applyAlignment="1">
      <alignment horizontal="center" vertical="center" shrinkToFit="1"/>
    </xf>
    <xf numFmtId="0" fontId="49" fillId="0" borderId="52" xfId="0" applyFont="1" applyBorder="1" applyAlignment="1">
      <alignment horizontal="center" vertical="center" shrinkToFit="1"/>
    </xf>
    <xf numFmtId="177" fontId="49" fillId="0" borderId="47" xfId="0" applyNumberFormat="1" applyFont="1" applyBorder="1" applyAlignment="1">
      <alignment horizontal="center" vertical="center" shrinkToFit="1"/>
    </xf>
    <xf numFmtId="177" fontId="49" fillId="0" borderId="49" xfId="0" applyNumberFormat="1" applyFont="1" applyBorder="1" applyAlignment="1">
      <alignment horizontal="center" vertical="center" shrinkToFit="1"/>
    </xf>
    <xf numFmtId="177" fontId="49" fillId="0" borderId="50" xfId="0" applyNumberFormat="1" applyFont="1" applyBorder="1" applyAlignment="1">
      <alignment horizontal="center" vertical="center" shrinkToFit="1"/>
    </xf>
    <xf numFmtId="177" fontId="49" fillId="0" borderId="52" xfId="0" applyNumberFormat="1" applyFont="1" applyBorder="1" applyAlignment="1">
      <alignment horizontal="center" vertical="center" shrinkToFit="1"/>
    </xf>
    <xf numFmtId="0" fontId="51" fillId="0" borderId="47" xfId="0" applyFont="1" applyBorder="1" applyAlignment="1">
      <alignment vertical="center" wrapText="1"/>
    </xf>
    <xf numFmtId="0" fontId="51" fillId="0" borderId="48" xfId="0" applyFont="1" applyBorder="1" applyAlignment="1">
      <alignment vertical="center" wrapText="1"/>
    </xf>
    <xf numFmtId="0" fontId="51" fillId="0" borderId="65" xfId="0" applyFont="1" applyBorder="1" applyAlignment="1">
      <alignment vertical="center" wrapText="1"/>
    </xf>
    <xf numFmtId="0" fontId="51" fillId="0" borderId="50" xfId="0" applyFont="1" applyBorder="1" applyAlignment="1">
      <alignment vertical="center" wrapText="1"/>
    </xf>
    <xf numFmtId="0" fontId="51" fillId="0" borderId="51" xfId="0" applyFont="1" applyBorder="1" applyAlignment="1">
      <alignment vertical="center" wrapText="1"/>
    </xf>
    <xf numFmtId="0" fontId="51" fillId="0" borderId="66" xfId="0" applyFont="1" applyBorder="1" applyAlignment="1">
      <alignment vertical="center" wrapText="1"/>
    </xf>
    <xf numFmtId="0" fontId="49" fillId="35" borderId="29" xfId="0" applyFont="1" applyFill="1" applyBorder="1" applyAlignment="1">
      <alignment horizontal="center" vertical="center"/>
    </xf>
    <xf numFmtId="0" fontId="49" fillId="0" borderId="67" xfId="0" applyFont="1" applyBorder="1" applyAlignment="1">
      <alignment horizontal="center" vertical="center"/>
    </xf>
    <xf numFmtId="0" fontId="49" fillId="0" borderId="25" xfId="0" applyFont="1" applyBorder="1" applyAlignment="1">
      <alignment horizontal="center" vertical="center"/>
    </xf>
    <xf numFmtId="0" fontId="49" fillId="0" borderId="68" xfId="0" applyFont="1" applyBorder="1" applyAlignment="1">
      <alignment horizontal="center" vertical="center"/>
    </xf>
    <xf numFmtId="177" fontId="49" fillId="0" borderId="14" xfId="0" applyNumberFormat="1" applyFont="1" applyBorder="1" applyAlignment="1">
      <alignment horizontal="center" vertical="center"/>
    </xf>
    <xf numFmtId="177" fontId="49" fillId="0" borderId="68" xfId="0" applyNumberFormat="1" applyFont="1" applyBorder="1" applyAlignment="1">
      <alignment horizontal="center" vertical="center"/>
    </xf>
    <xf numFmtId="0" fontId="49" fillId="0" borderId="14" xfId="0" applyFont="1" applyBorder="1" applyAlignment="1">
      <alignment horizontal="center" vertical="center" shrinkToFit="1"/>
    </xf>
    <xf numFmtId="0" fontId="49" fillId="0" borderId="25" xfId="0" applyFont="1" applyBorder="1" applyAlignment="1">
      <alignment horizontal="center" vertical="center" shrinkToFit="1"/>
    </xf>
    <xf numFmtId="0" fontId="49" fillId="0" borderId="68" xfId="0" applyFont="1" applyBorder="1" applyAlignment="1">
      <alignment horizontal="center" vertical="center" shrinkToFit="1"/>
    </xf>
    <xf numFmtId="177" fontId="49" fillId="0" borderId="14" xfId="0" applyNumberFormat="1" applyFont="1" applyBorder="1" applyAlignment="1">
      <alignment horizontal="center" vertical="center" shrinkToFit="1"/>
    </xf>
    <xf numFmtId="177" fontId="49" fillId="0" borderId="68" xfId="0" applyNumberFormat="1" applyFont="1" applyBorder="1" applyAlignment="1">
      <alignment horizontal="center" vertical="center" shrinkToFit="1"/>
    </xf>
    <xf numFmtId="0" fontId="51" fillId="0" borderId="14" xfId="0" applyFont="1" applyBorder="1" applyAlignment="1">
      <alignment vertical="center" wrapText="1"/>
    </xf>
    <xf numFmtId="0" fontId="51" fillId="0" borderId="25" xfId="0" applyFont="1" applyBorder="1" applyAlignment="1">
      <alignment vertical="center" wrapText="1"/>
    </xf>
    <xf numFmtId="0" fontId="51" fillId="0" borderId="28" xfId="0" applyFont="1" applyBorder="1" applyAlignment="1">
      <alignment vertical="center" wrapText="1"/>
    </xf>
    <xf numFmtId="0" fontId="49" fillId="0" borderId="69" xfId="0" applyFont="1" applyBorder="1" applyAlignment="1">
      <alignment horizontal="center" vertical="center"/>
    </xf>
    <xf numFmtId="177" fontId="49" fillId="0" borderId="10" xfId="0" applyNumberFormat="1" applyFont="1" applyBorder="1" applyAlignment="1">
      <alignment horizontal="center" vertical="center"/>
    </xf>
    <xf numFmtId="0" fontId="49" fillId="0" borderId="10" xfId="0" applyFont="1" applyBorder="1" applyAlignment="1">
      <alignment horizontal="center" vertical="center" shrinkToFit="1"/>
    </xf>
    <xf numFmtId="177" fontId="49" fillId="0" borderId="52" xfId="0" applyNumberFormat="1" applyFont="1" applyBorder="1" applyAlignment="1">
      <alignment horizontal="center" vertical="center"/>
    </xf>
    <xf numFmtId="0" fontId="49" fillId="0" borderId="59" xfId="0" applyFont="1" applyBorder="1" applyAlignment="1">
      <alignment horizontal="center" vertical="center"/>
    </xf>
    <xf numFmtId="0" fontId="49" fillId="0" borderId="10" xfId="0" applyFont="1" applyBorder="1" applyAlignment="1">
      <alignment horizontal="center" vertical="center"/>
    </xf>
    <xf numFmtId="177" fontId="49" fillId="0" borderId="10" xfId="0" applyNumberFormat="1" applyFont="1" applyBorder="1" applyAlignment="1">
      <alignment horizontal="center" vertical="center" shrinkToFit="1"/>
    </xf>
    <xf numFmtId="0" fontId="51" fillId="0" borderId="10" xfId="0" applyFont="1" applyBorder="1" applyAlignment="1">
      <alignment vertical="center" wrapText="1"/>
    </xf>
    <xf numFmtId="0" fontId="51" fillId="0" borderId="57" xfId="0" applyFont="1" applyBorder="1" applyAlignment="1">
      <alignment vertical="center" wrapText="1"/>
    </xf>
    <xf numFmtId="0" fontId="49" fillId="0" borderId="38" xfId="0" applyFont="1" applyBorder="1" applyAlignment="1">
      <alignment horizontal="left" vertical="center"/>
    </xf>
    <xf numFmtId="0" fontId="49" fillId="0" borderId="70" xfId="0" applyFont="1" applyBorder="1" applyAlignment="1">
      <alignment horizontal="left" vertical="center"/>
    </xf>
    <xf numFmtId="0" fontId="49" fillId="0" borderId="28" xfId="0" applyFont="1" applyBorder="1" applyAlignment="1">
      <alignment horizontal="center" vertical="center"/>
    </xf>
    <xf numFmtId="0" fontId="49" fillId="0" borderId="0" xfId="0" applyFont="1" applyBorder="1" applyAlignment="1">
      <alignment horizontal="center" vertical="center"/>
    </xf>
    <xf numFmtId="0" fontId="49" fillId="0" borderId="36" xfId="0" applyFont="1" applyBorder="1" applyAlignment="1">
      <alignment horizontal="center" vertical="center"/>
    </xf>
    <xf numFmtId="0" fontId="49" fillId="0" borderId="13" xfId="0" applyFont="1" applyBorder="1" applyAlignment="1">
      <alignment horizontal="center" vertical="center"/>
    </xf>
    <xf numFmtId="0" fontId="49" fillId="0" borderId="71"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177" fontId="49" fillId="0" borderId="18" xfId="0" applyNumberFormat="1" applyFont="1" applyBorder="1" applyAlignment="1">
      <alignment horizontal="center" vertical="center"/>
    </xf>
    <xf numFmtId="0" fontId="49" fillId="0" borderId="18" xfId="0" applyFont="1" applyBorder="1" applyAlignment="1">
      <alignment horizontal="center" vertical="center" shrinkToFit="1"/>
    </xf>
    <xf numFmtId="177" fontId="49" fillId="0" borderId="18" xfId="0" applyNumberFormat="1" applyFont="1" applyBorder="1" applyAlignment="1">
      <alignment horizontal="center" vertical="center" shrinkToFit="1"/>
    </xf>
    <xf numFmtId="0" fontId="51" fillId="0" borderId="18" xfId="0" applyFont="1" applyBorder="1" applyAlignment="1">
      <alignment vertical="center" wrapText="1"/>
    </xf>
    <xf numFmtId="0" fontId="51" fillId="0" borderId="19" xfId="0" applyFont="1" applyBorder="1" applyAlignment="1">
      <alignment vertical="center" wrapText="1"/>
    </xf>
    <xf numFmtId="177" fontId="49" fillId="0" borderId="50" xfId="0" applyNumberFormat="1" applyFont="1" applyBorder="1" applyAlignment="1">
      <alignment horizontal="center" vertical="center"/>
    </xf>
    <xf numFmtId="177" fontId="49" fillId="0" borderId="72" xfId="0" applyNumberFormat="1" applyFont="1" applyBorder="1" applyAlignment="1">
      <alignment horizontal="center" vertical="center"/>
    </xf>
    <xf numFmtId="0" fontId="49" fillId="0" borderId="26" xfId="0" applyNumberFormat="1" applyFont="1" applyBorder="1" applyAlignment="1">
      <alignment horizontal="center" vertical="center"/>
    </xf>
    <xf numFmtId="0" fontId="49" fillId="35" borderId="21" xfId="0" applyFont="1" applyFill="1" applyBorder="1" applyAlignment="1">
      <alignment horizontal="center" vertical="center"/>
    </xf>
    <xf numFmtId="0" fontId="49" fillId="35" borderId="18" xfId="0" applyFont="1" applyFill="1" applyBorder="1" applyAlignment="1">
      <alignment horizontal="center" vertical="center"/>
    </xf>
    <xf numFmtId="0" fontId="49" fillId="35" borderId="20" xfId="0" applyFont="1" applyFill="1" applyBorder="1" applyAlignment="1">
      <alignment horizontal="center" vertical="center"/>
    </xf>
    <xf numFmtId="177" fontId="49" fillId="34" borderId="55" xfId="0" applyNumberFormat="1" applyFont="1" applyFill="1" applyBorder="1" applyAlignment="1">
      <alignment horizontal="center" vertical="center"/>
    </xf>
    <xf numFmtId="177" fontId="49" fillId="34" borderId="24" xfId="0" applyNumberFormat="1" applyFont="1" applyFill="1" applyBorder="1" applyAlignment="1">
      <alignment horizontal="center" vertical="center"/>
    </xf>
    <xf numFmtId="177" fontId="49" fillId="34" borderId="47" xfId="0" applyNumberFormat="1" applyFont="1" applyFill="1" applyBorder="1" applyAlignment="1">
      <alignment horizontal="center" vertical="center"/>
    </xf>
    <xf numFmtId="177" fontId="49" fillId="34" borderId="29" xfId="0" applyNumberFormat="1" applyFont="1" applyFill="1" applyBorder="1" applyAlignment="1">
      <alignment horizontal="center" vertical="center"/>
    </xf>
    <xf numFmtId="177" fontId="49" fillId="34" borderId="49" xfId="0" applyNumberFormat="1" applyFont="1" applyFill="1" applyBorder="1" applyAlignment="1">
      <alignment horizontal="center" vertical="center"/>
    </xf>
    <xf numFmtId="0" fontId="49" fillId="35" borderId="17" xfId="0" applyFont="1" applyFill="1" applyBorder="1" applyAlignment="1">
      <alignment horizontal="center" vertical="center"/>
    </xf>
    <xf numFmtId="0" fontId="49" fillId="35" borderId="19" xfId="0" applyFont="1" applyFill="1" applyBorder="1" applyAlignment="1">
      <alignment horizontal="center" vertical="center"/>
    </xf>
    <xf numFmtId="0" fontId="49" fillId="35" borderId="28" xfId="0" applyFont="1" applyFill="1" applyBorder="1" applyAlignment="1">
      <alignment horizontal="center" vertical="center"/>
    </xf>
    <xf numFmtId="0" fontId="49" fillId="35" borderId="71" xfId="0" applyFont="1" applyFill="1" applyBorder="1" applyAlignment="1">
      <alignment horizontal="center" vertical="center"/>
    </xf>
    <xf numFmtId="177" fontId="49" fillId="34" borderId="22" xfId="0" applyNumberFormat="1" applyFont="1" applyFill="1" applyBorder="1" applyAlignment="1">
      <alignment horizontal="center" vertical="center"/>
    </xf>
    <xf numFmtId="177" fontId="49" fillId="34" borderId="73" xfId="0" applyNumberFormat="1" applyFont="1" applyFill="1" applyBorder="1" applyAlignment="1">
      <alignment horizontal="center" vertical="center"/>
    </xf>
    <xf numFmtId="177" fontId="49" fillId="34" borderId="17" xfId="0" applyNumberFormat="1" applyFont="1" applyFill="1" applyBorder="1" applyAlignment="1">
      <alignment horizontal="center" vertical="center"/>
    </xf>
    <xf numFmtId="0" fontId="52" fillId="0" borderId="23" xfId="0" applyNumberFormat="1" applyFont="1" applyFill="1" applyBorder="1" applyAlignment="1">
      <alignment horizontal="center" vertical="center"/>
    </xf>
    <xf numFmtId="0" fontId="52" fillId="0" borderId="18" xfId="0" applyNumberFormat="1" applyFont="1" applyFill="1" applyBorder="1" applyAlignment="1">
      <alignment horizontal="center" vertical="center"/>
    </xf>
    <xf numFmtId="177" fontId="49" fillId="34" borderId="40" xfId="0" applyNumberFormat="1" applyFont="1" applyFill="1" applyBorder="1" applyAlignment="1">
      <alignment horizontal="center" vertical="center"/>
    </xf>
    <xf numFmtId="177" fontId="49" fillId="34" borderId="45" xfId="0" applyNumberFormat="1" applyFont="1" applyFill="1" applyBorder="1" applyAlignment="1">
      <alignment horizontal="center" vertical="center"/>
    </xf>
    <xf numFmtId="177" fontId="49" fillId="0" borderId="49" xfId="0" applyNumberFormat="1" applyFont="1" applyBorder="1" applyAlignment="1">
      <alignment horizontal="center" vertical="center"/>
    </xf>
    <xf numFmtId="0" fontId="49" fillId="35" borderId="40" xfId="0" applyFont="1" applyFill="1" applyBorder="1" applyAlignment="1">
      <alignment horizontal="center" vertical="center"/>
    </xf>
    <xf numFmtId="0" fontId="49" fillId="35" borderId="45" xfId="0" applyFont="1" applyFill="1" applyBorder="1" applyAlignment="1">
      <alignment horizontal="center" vertical="center"/>
    </xf>
    <xf numFmtId="0" fontId="0" fillId="35" borderId="74" xfId="0" applyFill="1" applyBorder="1" applyAlignment="1">
      <alignment horizontal="center" vertical="center"/>
    </xf>
    <xf numFmtId="0" fontId="0" fillId="35" borderId="45" xfId="0" applyFill="1" applyBorder="1" applyAlignment="1">
      <alignment horizontal="center" vertical="center"/>
    </xf>
    <xf numFmtId="177" fontId="49" fillId="0" borderId="74" xfId="0" applyNumberFormat="1" applyFont="1" applyBorder="1" applyAlignment="1">
      <alignment horizontal="center" vertical="center"/>
    </xf>
    <xf numFmtId="177" fontId="49" fillId="0" borderId="41" xfId="0" applyNumberFormat="1" applyFont="1" applyBorder="1" applyAlignment="1">
      <alignment horizontal="center" vertical="center"/>
    </xf>
    <xf numFmtId="177" fontId="49" fillId="0" borderId="47" xfId="0" applyNumberFormat="1" applyFont="1" applyBorder="1" applyAlignment="1">
      <alignment horizontal="center" vertical="center"/>
    </xf>
    <xf numFmtId="0" fontId="49" fillId="0" borderId="10" xfId="0" applyFont="1" applyBorder="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177" fontId="49" fillId="0" borderId="43" xfId="0" applyNumberFormat="1" applyFont="1" applyBorder="1" applyAlignment="1">
      <alignment horizontal="center" vertical="center"/>
    </xf>
    <xf numFmtId="177" fontId="49" fillId="0" borderId="73" xfId="0" applyNumberFormat="1" applyFont="1" applyBorder="1" applyAlignment="1">
      <alignment horizontal="center" vertical="center"/>
    </xf>
    <xf numFmtId="0" fontId="49" fillId="0" borderId="55" xfId="0" applyNumberFormat="1" applyFont="1" applyBorder="1" applyAlignment="1">
      <alignment horizontal="center" vertical="center"/>
    </xf>
    <xf numFmtId="0" fontId="49" fillId="35" borderId="10" xfId="0" applyFont="1" applyFill="1" applyBorder="1" applyAlignment="1">
      <alignment horizontal="center" vertical="center" shrinkToFit="1"/>
    </xf>
    <xf numFmtId="0" fontId="49" fillId="0" borderId="14" xfId="0" applyFont="1" applyBorder="1" applyAlignment="1">
      <alignment horizontal="center" vertical="center"/>
    </xf>
    <xf numFmtId="0" fontId="49" fillId="0" borderId="28" xfId="0" applyFont="1" applyBorder="1" applyAlignment="1">
      <alignment horizontal="center" vertical="center"/>
    </xf>
    <xf numFmtId="0" fontId="49" fillId="0" borderId="15" xfId="0" applyFont="1" applyBorder="1" applyAlignment="1">
      <alignment horizontal="center" vertical="center"/>
    </xf>
    <xf numFmtId="0" fontId="49" fillId="0" borderId="71" xfId="0" applyFont="1" applyBorder="1" applyAlignment="1">
      <alignment horizontal="center" vertical="center"/>
    </xf>
    <xf numFmtId="0" fontId="49" fillId="0" borderId="50" xfId="0" applyFont="1" applyBorder="1" applyAlignment="1">
      <alignment horizontal="center" vertical="center"/>
    </xf>
    <xf numFmtId="0" fontId="49" fillId="0" borderId="66" xfId="0" applyFont="1" applyBorder="1" applyAlignment="1">
      <alignment horizontal="center" vertical="center"/>
    </xf>
    <xf numFmtId="0" fontId="49" fillId="0" borderId="47" xfId="0" applyFont="1" applyBorder="1" applyAlignment="1">
      <alignment horizontal="center" vertical="center"/>
    </xf>
    <xf numFmtId="0" fontId="49" fillId="0" borderId="65" xfId="0" applyFont="1" applyBorder="1" applyAlignment="1">
      <alignment horizontal="center" vertical="center"/>
    </xf>
    <xf numFmtId="0" fontId="49" fillId="0" borderId="50" xfId="0" applyFont="1" applyBorder="1" applyAlignment="1">
      <alignment horizontal="center" vertical="center"/>
    </xf>
    <xf numFmtId="0" fontId="49" fillId="0" borderId="66" xfId="0" applyFont="1" applyBorder="1" applyAlignment="1">
      <alignment horizontal="center" vertical="center"/>
    </xf>
    <xf numFmtId="0" fontId="49" fillId="33" borderId="26" xfId="0" applyFont="1" applyFill="1" applyBorder="1" applyAlignment="1">
      <alignment horizontal="center" vertical="center"/>
    </xf>
    <xf numFmtId="0" fontId="49" fillId="33" borderId="50"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53" xfId="0" applyFont="1" applyFill="1" applyBorder="1" applyAlignment="1">
      <alignment horizontal="center" vertical="center"/>
    </xf>
    <xf numFmtId="0" fontId="49" fillId="0" borderId="53" xfId="0" applyFont="1" applyBorder="1" applyAlignment="1">
      <alignment horizontal="center" vertical="center"/>
    </xf>
    <xf numFmtId="0" fontId="49" fillId="0" borderId="67" xfId="0" applyFont="1" applyBorder="1" applyAlignment="1">
      <alignment horizontal="center" vertical="center"/>
    </xf>
    <xf numFmtId="0" fontId="49" fillId="0" borderId="25"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64" xfId="0" applyFont="1" applyBorder="1" applyAlignment="1">
      <alignment horizontal="center" vertical="center"/>
    </xf>
    <xf numFmtId="0" fontId="49" fillId="0" borderId="51"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50" fillId="0" borderId="75" xfId="0" applyFont="1" applyBorder="1" applyAlignment="1">
      <alignment horizontal="center" vertical="center" shrinkToFit="1"/>
    </xf>
    <xf numFmtId="0" fontId="50" fillId="0" borderId="76" xfId="0" applyFont="1" applyBorder="1" applyAlignment="1">
      <alignment horizontal="center" vertical="center" shrinkToFit="1"/>
    </xf>
    <xf numFmtId="0" fontId="50" fillId="0" borderId="77" xfId="0" applyFont="1" applyBorder="1" applyAlignment="1">
      <alignment horizontal="center" vertical="center" shrinkToFit="1"/>
    </xf>
    <xf numFmtId="0" fontId="50" fillId="0" borderId="78" xfId="0" applyFont="1" applyBorder="1" applyAlignment="1">
      <alignment horizontal="center" vertical="center"/>
    </xf>
    <xf numFmtId="0" fontId="53" fillId="0" borderId="14" xfId="0" applyFont="1" applyBorder="1" applyAlignment="1">
      <alignment horizontal="center" vertical="top" textRotation="180"/>
    </xf>
    <xf numFmtId="0" fontId="53" fillId="0" borderId="25" xfId="0" applyFont="1" applyBorder="1" applyAlignment="1">
      <alignment horizontal="center" vertical="top" textRotation="180"/>
    </xf>
    <xf numFmtId="0" fontId="53" fillId="0" borderId="68" xfId="0" applyFont="1" applyBorder="1" applyAlignment="1">
      <alignment horizontal="center" vertical="top" textRotation="180"/>
    </xf>
    <xf numFmtId="0" fontId="53" fillId="0" borderId="16" xfId="0" applyFont="1" applyBorder="1" applyAlignment="1">
      <alignment horizontal="center" vertical="top" textRotation="180"/>
    </xf>
    <xf numFmtId="0" fontId="53" fillId="0" borderId="0" xfId="0" applyFont="1" applyBorder="1" applyAlignment="1">
      <alignment horizontal="center" vertical="top" textRotation="180"/>
    </xf>
    <xf numFmtId="0" fontId="53" fillId="0" borderId="79" xfId="0" applyFont="1" applyBorder="1" applyAlignment="1">
      <alignment horizontal="center" vertical="top" textRotation="180"/>
    </xf>
    <xf numFmtId="0" fontId="53" fillId="0" borderId="15" xfId="0" applyFont="1" applyBorder="1" applyAlignment="1">
      <alignment horizontal="center" vertical="top" textRotation="180"/>
    </xf>
    <xf numFmtId="0" fontId="53" fillId="0" borderId="13" xfId="0" applyFont="1" applyBorder="1" applyAlignment="1">
      <alignment horizontal="center" vertical="top" textRotation="180"/>
    </xf>
    <xf numFmtId="0" fontId="53" fillId="0" borderId="80" xfId="0" applyFont="1" applyBorder="1" applyAlignment="1">
      <alignment horizontal="center" vertical="top" textRotation="180"/>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36"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55" xfId="0" applyFont="1" applyBorder="1" applyAlignment="1">
      <alignment horizontal="center" vertical="center"/>
    </xf>
    <xf numFmtId="0" fontId="49" fillId="0" borderId="10"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26" xfId="0" applyFont="1" applyBorder="1" applyAlignment="1">
      <alignment horizontal="center" vertical="center"/>
    </xf>
    <xf numFmtId="0" fontId="49" fillId="0" borderId="61" xfId="0" applyFont="1" applyBorder="1" applyAlignment="1">
      <alignment horizontal="center" vertical="center"/>
    </xf>
    <xf numFmtId="0" fontId="49" fillId="0" borderId="59" xfId="0" applyFont="1" applyBorder="1" applyAlignment="1">
      <alignment horizontal="center" vertical="center" shrinkToFit="1"/>
    </xf>
    <xf numFmtId="0" fontId="49" fillId="33" borderId="47" xfId="0" applyFont="1" applyFill="1" applyBorder="1" applyAlignment="1">
      <alignment horizontal="center" vertical="center"/>
    </xf>
    <xf numFmtId="0" fontId="49" fillId="33" borderId="65" xfId="0" applyFont="1" applyFill="1" applyBorder="1" applyAlignment="1">
      <alignment horizontal="center" vertical="center"/>
    </xf>
    <xf numFmtId="0" fontId="49" fillId="33" borderId="66" xfId="0" applyFont="1" applyFill="1" applyBorder="1" applyAlignment="1">
      <alignment horizontal="center" vertical="center"/>
    </xf>
    <xf numFmtId="0" fontId="49" fillId="0" borderId="14" xfId="0" applyFont="1" applyBorder="1" applyAlignment="1">
      <alignment horizontal="center" vertical="center" textRotation="255"/>
    </xf>
    <xf numFmtId="0" fontId="49" fillId="0" borderId="25" xfId="0" applyFont="1" applyBorder="1" applyAlignment="1">
      <alignment horizontal="center" vertical="center" textRotation="255"/>
    </xf>
    <xf numFmtId="0" fontId="49" fillId="0" borderId="16" xfId="0" applyFont="1" applyBorder="1" applyAlignment="1">
      <alignment horizontal="center" vertical="center" textRotation="255"/>
    </xf>
    <xf numFmtId="0" fontId="49" fillId="0" borderId="0" xfId="0" applyFont="1" applyBorder="1" applyAlignment="1">
      <alignment horizontal="center" vertical="center" textRotation="255"/>
    </xf>
    <xf numFmtId="0" fontId="49" fillId="0" borderId="15" xfId="0" applyFont="1" applyBorder="1" applyAlignment="1">
      <alignment horizontal="center" vertical="center" textRotation="255"/>
    </xf>
    <xf numFmtId="0" fontId="49" fillId="0" borderId="13" xfId="0" applyFont="1" applyBorder="1" applyAlignment="1">
      <alignment horizontal="center" vertical="center" textRotation="255"/>
    </xf>
    <xf numFmtId="0" fontId="50" fillId="0" borderId="78" xfId="0" applyFont="1" applyBorder="1" applyAlignment="1">
      <alignment horizontal="center" vertical="center" shrinkToFit="1"/>
    </xf>
    <xf numFmtId="0" fontId="50" fillId="0" borderId="81" xfId="0" applyFont="1" applyBorder="1" applyAlignment="1">
      <alignment horizontal="center" vertical="center" shrinkToFit="1"/>
    </xf>
    <xf numFmtId="0" fontId="53" fillId="0" borderId="22" xfId="0" applyFont="1" applyBorder="1" applyAlignment="1">
      <alignment horizontal="center" vertical="top" textRotation="180" wrapText="1"/>
    </xf>
    <xf numFmtId="0" fontId="53" fillId="0" borderId="23" xfId="0" applyFont="1" applyBorder="1" applyAlignment="1">
      <alignment horizontal="center" vertical="top" textRotation="180" wrapText="1"/>
    </xf>
    <xf numFmtId="0" fontId="53" fillId="0" borderId="59" xfId="0" applyFont="1" applyBorder="1" applyAlignment="1">
      <alignment horizontal="center" vertical="top" textRotation="180" wrapText="1"/>
    </xf>
    <xf numFmtId="0" fontId="53" fillId="0" borderId="10" xfId="0" applyFont="1" applyBorder="1" applyAlignment="1">
      <alignment horizontal="center" vertical="top" textRotation="180" wrapText="1"/>
    </xf>
    <xf numFmtId="0" fontId="53" fillId="0" borderId="17" xfId="0" applyFont="1" applyBorder="1" applyAlignment="1">
      <alignment horizontal="center" vertical="top" textRotation="180" wrapText="1"/>
    </xf>
    <xf numFmtId="0" fontId="53" fillId="0" borderId="18" xfId="0" applyFont="1" applyBorder="1" applyAlignment="1">
      <alignment horizontal="center" vertical="top" textRotation="180" wrapText="1"/>
    </xf>
    <xf numFmtId="0" fontId="50" fillId="0" borderId="82" xfId="0" applyFont="1" applyBorder="1" applyAlignment="1">
      <alignment horizontal="center" vertical="center" shrinkToFit="1"/>
    </xf>
    <xf numFmtId="0" fontId="50" fillId="0" borderId="83" xfId="0" applyFont="1" applyBorder="1" applyAlignment="1">
      <alignment horizontal="center" vertical="center" shrinkToFit="1"/>
    </xf>
    <xf numFmtId="0" fontId="53" fillId="0" borderId="37" xfId="0" applyFont="1" applyBorder="1" applyAlignment="1">
      <alignment horizontal="center" vertical="top" textRotation="180" wrapText="1"/>
    </xf>
    <xf numFmtId="0" fontId="53" fillId="0" borderId="57" xfId="0" applyFont="1" applyBorder="1" applyAlignment="1">
      <alignment horizontal="center" vertical="top" textRotation="180" wrapText="1"/>
    </xf>
    <xf numFmtId="0" fontId="53" fillId="0" borderId="19" xfId="0" applyFont="1" applyBorder="1" applyAlignment="1">
      <alignment horizontal="center" vertical="top" textRotation="180" wrapText="1"/>
    </xf>
    <xf numFmtId="0" fontId="49" fillId="0" borderId="72" xfId="0" applyFont="1" applyBorder="1" applyAlignment="1">
      <alignment horizontal="center" vertical="center" shrinkToFit="1"/>
    </xf>
    <xf numFmtId="0" fontId="49" fillId="0" borderId="26" xfId="0" applyFont="1" applyBorder="1" applyAlignment="1">
      <alignment horizontal="center" vertical="center" shrinkToFit="1"/>
    </xf>
    <xf numFmtId="0" fontId="49" fillId="0" borderId="59"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17" xfId="0" applyFont="1" applyBorder="1" applyAlignment="1">
      <alignment horizontal="center" vertical="center" shrinkToFit="1"/>
    </xf>
    <xf numFmtId="0" fontId="49" fillId="0" borderId="18" xfId="0" applyFont="1" applyBorder="1" applyAlignment="1">
      <alignment horizontal="center" vertical="center" shrinkToFit="1"/>
    </xf>
    <xf numFmtId="0" fontId="49" fillId="0" borderId="72" xfId="0" applyFont="1" applyBorder="1" applyAlignment="1">
      <alignment horizontal="center" vertical="center" shrinkToFit="1"/>
    </xf>
    <xf numFmtId="0" fontId="49" fillId="0" borderId="26" xfId="0" applyFont="1" applyBorder="1" applyAlignment="1">
      <alignment horizontal="center" vertical="center" shrinkToFit="1"/>
    </xf>
    <xf numFmtId="0" fontId="51" fillId="0" borderId="27" xfId="0" applyFont="1" applyBorder="1" applyAlignment="1">
      <alignment horizontal="center" vertical="center" textRotation="255" shrinkToFit="1"/>
    </xf>
    <xf numFmtId="0" fontId="51" fillId="0" borderId="46" xfId="0" applyFont="1" applyBorder="1" applyAlignment="1">
      <alignment horizontal="center" vertical="center" textRotation="255" shrinkToFit="1"/>
    </xf>
    <xf numFmtId="0" fontId="51" fillId="0" borderId="74" xfId="0" applyFont="1" applyBorder="1" applyAlignment="1">
      <alignment horizontal="center" vertical="center" textRotation="255" shrinkToFit="1"/>
    </xf>
    <xf numFmtId="0" fontId="50" fillId="0" borderId="68" xfId="0" applyFont="1" applyBorder="1" applyAlignment="1">
      <alignment horizontal="center" vertical="center"/>
    </xf>
    <xf numFmtId="0" fontId="50" fillId="0" borderId="62" xfId="0" applyFont="1" applyBorder="1" applyAlignment="1">
      <alignment horizontal="center" vertical="center"/>
    </xf>
    <xf numFmtId="0" fontId="51" fillId="0" borderId="6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36" xfId="0" applyFont="1" applyBorder="1" applyAlignment="1">
      <alignment horizontal="center" vertical="center" wrapText="1"/>
    </xf>
    <xf numFmtId="0" fontId="49" fillId="0" borderId="79" xfId="0" applyFont="1" applyBorder="1" applyAlignment="1">
      <alignment horizontal="center" vertical="center"/>
    </xf>
    <xf numFmtId="0" fontId="50" fillId="0" borderId="38" xfId="0" applyFont="1" applyBorder="1" applyAlignment="1">
      <alignment horizontal="left" vertical="center"/>
    </xf>
    <xf numFmtId="0" fontId="50" fillId="0" borderId="70" xfId="0" applyFont="1" applyBorder="1" applyAlignment="1">
      <alignment horizontal="left" vertical="center"/>
    </xf>
    <xf numFmtId="0" fontId="51" fillId="0" borderId="12" xfId="0" applyFont="1" applyBorder="1" applyAlignment="1">
      <alignment horizontal="center" vertical="center" wrapText="1"/>
    </xf>
    <xf numFmtId="0" fontId="51" fillId="0" borderId="71" xfId="0" applyFont="1" applyBorder="1" applyAlignment="1">
      <alignment horizontal="center" vertical="center" wrapText="1"/>
    </xf>
    <xf numFmtId="0" fontId="49" fillId="0" borderId="80" xfId="0" applyFont="1" applyBorder="1" applyAlignment="1">
      <alignment horizontal="center" vertical="center"/>
    </xf>
    <xf numFmtId="0" fontId="49" fillId="0" borderId="23" xfId="0" applyFont="1" applyBorder="1" applyAlignment="1">
      <alignment horizontal="center" vertical="center"/>
    </xf>
    <xf numFmtId="0" fontId="49" fillId="0" borderId="37" xfId="0" applyFont="1" applyBorder="1" applyAlignment="1">
      <alignment horizontal="center" vertical="center"/>
    </xf>
    <xf numFmtId="0" fontId="49" fillId="0" borderId="19" xfId="0" applyFont="1" applyBorder="1" applyAlignment="1">
      <alignment horizontal="center" vertical="center"/>
    </xf>
    <xf numFmtId="0" fontId="51" fillId="0" borderId="84" xfId="0" applyFont="1" applyBorder="1" applyAlignment="1">
      <alignment horizontal="center" vertical="center" textRotation="255" shrinkToFit="1"/>
    </xf>
    <xf numFmtId="0" fontId="50" fillId="0" borderId="69" xfId="0" applyFont="1" applyBorder="1" applyAlignment="1">
      <alignment horizontal="center" vertical="center"/>
    </xf>
    <xf numFmtId="0" fontId="50" fillId="0" borderId="63" xfId="0" applyFont="1" applyBorder="1" applyAlignment="1">
      <alignment horizontal="center" vertical="center"/>
    </xf>
    <xf numFmtId="0" fontId="49" fillId="0" borderId="67" xfId="0" applyFont="1" applyBorder="1" applyAlignment="1">
      <alignment vertical="top" wrapText="1"/>
    </xf>
    <xf numFmtId="0" fontId="49" fillId="0" borderId="25" xfId="0" applyFont="1" applyBorder="1" applyAlignment="1">
      <alignment vertical="top" wrapText="1"/>
    </xf>
    <xf numFmtId="0" fontId="49" fillId="0" borderId="28"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36" xfId="0" applyFont="1" applyBorder="1" applyAlignment="1">
      <alignment vertical="top" wrapText="1"/>
    </xf>
    <xf numFmtId="0" fontId="49" fillId="0" borderId="22" xfId="0" applyFont="1" applyBorder="1" applyAlignment="1">
      <alignment horizontal="center" vertical="center"/>
    </xf>
    <xf numFmtId="0" fontId="50" fillId="0" borderId="85" xfId="0" applyFont="1" applyBorder="1" applyAlignment="1">
      <alignment horizontal="center" vertical="center" textRotation="255"/>
    </xf>
    <xf numFmtId="0" fontId="50" fillId="0" borderId="85" xfId="0" applyFont="1" applyBorder="1" applyAlignment="1">
      <alignment horizontal="center" vertical="center" textRotation="255"/>
    </xf>
    <xf numFmtId="0" fontId="50" fillId="0" borderId="86" xfId="0" applyFont="1" applyBorder="1" applyAlignment="1">
      <alignment horizontal="center" vertical="center"/>
    </xf>
    <xf numFmtId="0" fontId="50" fillId="0" borderId="86" xfId="0" applyFont="1" applyBorder="1" applyAlignment="1">
      <alignment horizontal="center" vertical="center"/>
    </xf>
    <xf numFmtId="0" fontId="49" fillId="0" borderId="23"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17"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28" xfId="0" applyFont="1" applyBorder="1" applyAlignment="1">
      <alignment horizontal="center" vertical="center"/>
    </xf>
    <xf numFmtId="0" fontId="54" fillId="0" borderId="12" xfId="0" applyFont="1" applyBorder="1" applyAlignment="1">
      <alignment horizontal="center" vertical="center"/>
    </xf>
    <xf numFmtId="0" fontId="54" fillId="0" borderId="71" xfId="0" applyFont="1" applyBorder="1" applyAlignment="1">
      <alignment horizontal="center" vertical="center"/>
    </xf>
    <xf numFmtId="0" fontId="49" fillId="0" borderId="68" xfId="0" applyFont="1" applyBorder="1" applyAlignment="1">
      <alignment horizontal="center" vertical="center"/>
    </xf>
    <xf numFmtId="0" fontId="49" fillId="0" borderId="80" xfId="0" applyFont="1" applyBorder="1" applyAlignment="1">
      <alignment horizontal="center" vertical="center"/>
    </xf>
    <xf numFmtId="0" fontId="49" fillId="0" borderId="72" xfId="0" applyFont="1" applyBorder="1" applyAlignment="1">
      <alignment horizontal="center" vertical="center"/>
    </xf>
    <xf numFmtId="0" fontId="51" fillId="0" borderId="39" xfId="0" applyFont="1" applyBorder="1" applyAlignment="1">
      <alignment horizontal="center" vertical="center" textRotation="255" shrinkToFit="1"/>
    </xf>
    <xf numFmtId="0" fontId="51" fillId="0" borderId="42" xfId="0" applyFont="1" applyBorder="1" applyAlignment="1">
      <alignment horizontal="center" vertical="center" textRotation="255" shrinkToFit="1"/>
    </xf>
    <xf numFmtId="0" fontId="49" fillId="0" borderId="21" xfId="0" applyFont="1" applyBorder="1" applyAlignment="1">
      <alignment horizontal="center" vertical="center"/>
    </xf>
    <xf numFmtId="0" fontId="50" fillId="0" borderId="22" xfId="0" applyNumberFormat="1" applyFont="1" applyBorder="1" applyAlignment="1">
      <alignment horizontal="center" vertical="center"/>
    </xf>
    <xf numFmtId="0" fontId="50" fillId="0" borderId="23" xfId="0" applyNumberFormat="1" applyFont="1" applyBorder="1" applyAlignment="1">
      <alignment horizontal="center" vertical="center"/>
    </xf>
    <xf numFmtId="0" fontId="50" fillId="0" borderId="59"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50" fillId="0" borderId="17" xfId="0" applyNumberFormat="1" applyFont="1" applyBorder="1" applyAlignment="1">
      <alignment horizontal="center" vertical="center"/>
    </xf>
    <xf numFmtId="0" fontId="50" fillId="0" borderId="18" xfId="0" applyNumberFormat="1"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59" xfId="0" applyFont="1" applyBorder="1" applyAlignment="1">
      <alignment horizontal="center" vertical="center"/>
    </xf>
    <xf numFmtId="0" fontId="50" fillId="0" borderId="10" xfId="0" applyFont="1" applyBorder="1" applyAlignment="1">
      <alignment horizontal="center" vertical="center"/>
    </xf>
    <xf numFmtId="0" fontId="51" fillId="0" borderId="23" xfId="0" applyNumberFormat="1" applyFont="1" applyBorder="1" applyAlignment="1">
      <alignment vertical="center" wrapText="1"/>
    </xf>
    <xf numFmtId="0" fontId="51" fillId="0" borderId="37" xfId="0" applyNumberFormat="1" applyFont="1" applyBorder="1" applyAlignment="1">
      <alignment vertical="center" wrapText="1"/>
    </xf>
    <xf numFmtId="0" fontId="51" fillId="0" borderId="10" xfId="0" applyNumberFormat="1" applyFont="1" applyBorder="1" applyAlignment="1">
      <alignment vertical="center" wrapText="1"/>
    </xf>
    <xf numFmtId="0" fontId="51" fillId="0" borderId="57" xfId="0" applyNumberFormat="1" applyFont="1" applyBorder="1" applyAlignment="1">
      <alignment vertical="center" wrapText="1"/>
    </xf>
    <xf numFmtId="0" fontId="51" fillId="0" borderId="18" xfId="0" applyNumberFormat="1" applyFont="1" applyBorder="1" applyAlignment="1">
      <alignment vertical="center" wrapText="1"/>
    </xf>
    <xf numFmtId="0" fontId="51" fillId="0" borderId="19" xfId="0" applyNumberFormat="1" applyFont="1" applyBorder="1" applyAlignment="1">
      <alignment vertical="center" wrapText="1"/>
    </xf>
    <xf numFmtId="0" fontId="49" fillId="0" borderId="29" xfId="0" applyFont="1" applyBorder="1" applyAlignment="1">
      <alignment horizontal="center" vertical="center"/>
    </xf>
    <xf numFmtId="0" fontId="49" fillId="0" borderId="22" xfId="0" applyFont="1" applyBorder="1" applyAlignment="1">
      <alignment horizontal="center" vertical="center"/>
    </xf>
    <xf numFmtId="0" fontId="49" fillId="0" borderId="37" xfId="0" applyFont="1" applyBorder="1" applyAlignment="1">
      <alignment horizontal="center" vertical="center"/>
    </xf>
    <xf numFmtId="0" fontId="49" fillId="0" borderId="57" xfId="0" applyFont="1" applyBorder="1" applyAlignment="1">
      <alignment horizontal="center" vertical="center"/>
    </xf>
    <xf numFmtId="0" fontId="49" fillId="0" borderId="57" xfId="0" applyFont="1" applyBorder="1" applyAlignment="1">
      <alignment horizontal="center" vertical="center"/>
    </xf>
    <xf numFmtId="0" fontId="49" fillId="0" borderId="14"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66" xfId="0" applyFont="1" applyFill="1" applyBorder="1" applyAlignment="1">
      <alignment horizontal="center" vertical="center"/>
    </xf>
    <xf numFmtId="0" fontId="49" fillId="0" borderId="15" xfId="0" applyFont="1" applyBorder="1" applyAlignment="1">
      <alignment horizontal="center" vertical="center"/>
    </xf>
    <xf numFmtId="0" fontId="50" fillId="0" borderId="25" xfId="0" applyFont="1" applyBorder="1" applyAlignment="1">
      <alignment horizontal="center" vertical="center"/>
    </xf>
    <xf numFmtId="0" fontId="50" fillId="0" borderId="25" xfId="0" applyFont="1" applyBorder="1" applyAlignment="1">
      <alignment horizontal="center" vertical="center"/>
    </xf>
    <xf numFmtId="0" fontId="50" fillId="0" borderId="82" xfId="0" applyFont="1" applyBorder="1" applyAlignment="1">
      <alignment horizontal="center" vertical="center"/>
    </xf>
    <xf numFmtId="0" fontId="51" fillId="0" borderId="26" xfId="0" applyFont="1" applyBorder="1" applyAlignment="1">
      <alignment horizontal="left" vertical="center" wrapText="1"/>
    </xf>
    <xf numFmtId="0" fontId="51" fillId="0" borderId="60" xfId="0" applyFont="1" applyBorder="1" applyAlignment="1">
      <alignment horizontal="left" vertical="center" wrapText="1"/>
    </xf>
    <xf numFmtId="0" fontId="51" fillId="0" borderId="10" xfId="0" applyFont="1" applyBorder="1" applyAlignment="1">
      <alignment horizontal="left" vertical="center" wrapText="1"/>
    </xf>
    <xf numFmtId="0" fontId="51" fillId="0" borderId="57" xfId="0" applyFont="1" applyBorder="1" applyAlignment="1">
      <alignment horizontal="left" vertical="center" wrapText="1"/>
    </xf>
    <xf numFmtId="0" fontId="53" fillId="0" borderId="26" xfId="0" applyFont="1" applyBorder="1" applyAlignment="1">
      <alignment horizontal="center" vertical="top" textRotation="180" wrapText="1"/>
    </xf>
    <xf numFmtId="0" fontId="51" fillId="0" borderId="18" xfId="0" applyFont="1" applyBorder="1" applyAlignment="1">
      <alignment horizontal="left" vertical="center" wrapText="1"/>
    </xf>
    <xf numFmtId="0" fontId="51" fillId="0" borderId="19" xfId="0" applyFont="1" applyBorder="1" applyAlignment="1">
      <alignment horizontal="left" vertical="center" wrapText="1"/>
    </xf>
    <xf numFmtId="0" fontId="49" fillId="0" borderId="22" xfId="0" applyFont="1" applyBorder="1" applyAlignment="1">
      <alignment horizontal="center" vertical="center" textRotation="255" shrinkToFit="1"/>
    </xf>
    <xf numFmtId="0" fontId="49" fillId="0" borderId="23" xfId="0" applyFont="1" applyBorder="1" applyAlignment="1">
      <alignment horizontal="center" vertical="center" textRotation="255" shrinkToFit="1"/>
    </xf>
    <xf numFmtId="0" fontId="49" fillId="0" borderId="59" xfId="0" applyFont="1" applyBorder="1" applyAlignment="1">
      <alignment horizontal="center" vertical="center" textRotation="255" shrinkToFit="1"/>
    </xf>
    <xf numFmtId="0" fontId="49" fillId="0" borderId="10" xfId="0" applyFont="1" applyBorder="1" applyAlignment="1">
      <alignment horizontal="center" vertical="center" textRotation="255" shrinkToFit="1"/>
    </xf>
    <xf numFmtId="0" fontId="49" fillId="0" borderId="17" xfId="0" applyFont="1" applyBorder="1" applyAlignment="1">
      <alignment horizontal="center" vertical="center" textRotation="255" shrinkToFit="1"/>
    </xf>
    <xf numFmtId="0" fontId="49" fillId="0" borderId="18" xfId="0" applyFont="1" applyBorder="1" applyAlignment="1">
      <alignment horizontal="center" vertical="center" textRotation="255" shrinkToFit="1"/>
    </xf>
    <xf numFmtId="0" fontId="50" fillId="0" borderId="81" xfId="0" applyFont="1" applyBorder="1" applyAlignment="1">
      <alignment horizontal="center" vertical="center"/>
    </xf>
    <xf numFmtId="0" fontId="51" fillId="0" borderId="26" xfId="0" applyFont="1" applyBorder="1" applyAlignment="1">
      <alignment vertical="center" wrapText="1"/>
    </xf>
    <xf numFmtId="0" fontId="51" fillId="0" borderId="60" xfId="0" applyFont="1" applyBorder="1" applyAlignment="1">
      <alignment vertical="center" wrapText="1"/>
    </xf>
    <xf numFmtId="0" fontId="49" fillId="0" borderId="60" xfId="0" applyFont="1" applyBorder="1" applyAlignment="1">
      <alignment horizontal="center" vertical="center"/>
    </xf>
    <xf numFmtId="0" fontId="49" fillId="0" borderId="73" xfId="0" applyFont="1" applyBorder="1" applyAlignment="1">
      <alignment horizontal="center" vertical="center" shrinkToFit="1"/>
    </xf>
    <xf numFmtId="0" fontId="49" fillId="0" borderId="55" xfId="0" applyFont="1" applyBorder="1" applyAlignment="1">
      <alignment horizontal="center" vertical="center" shrinkToFit="1"/>
    </xf>
    <xf numFmtId="0" fontId="49" fillId="0" borderId="23" xfId="0" applyFont="1" applyBorder="1" applyAlignment="1">
      <alignment horizontal="center" vertical="center" shrinkToFit="1"/>
    </xf>
    <xf numFmtId="0" fontId="49" fillId="0" borderId="47" xfId="0" applyFont="1" applyFill="1" applyBorder="1" applyAlignment="1">
      <alignment horizontal="center" vertical="center"/>
    </xf>
    <xf numFmtId="0" fontId="49" fillId="0" borderId="65" xfId="0" applyFont="1" applyFill="1" applyBorder="1" applyAlignment="1">
      <alignment horizontal="center" vertical="center"/>
    </xf>
    <xf numFmtId="0" fontId="49" fillId="0" borderId="20" xfId="0" applyFont="1" applyBorder="1" applyAlignment="1">
      <alignment horizontal="center" vertical="center"/>
    </xf>
    <xf numFmtId="0" fontId="51" fillId="0" borderId="23" xfId="0" applyFont="1" applyBorder="1" applyAlignment="1">
      <alignment vertical="center" wrapText="1"/>
    </xf>
    <xf numFmtId="0" fontId="51" fillId="0" borderId="37" xfId="0" applyFont="1" applyBorder="1" applyAlignment="1">
      <alignment vertical="center" wrapText="1"/>
    </xf>
    <xf numFmtId="0" fontId="53" fillId="0" borderId="50" xfId="0" applyFont="1" applyBorder="1" applyAlignment="1">
      <alignment horizontal="center" vertical="top" textRotation="180" wrapText="1"/>
    </xf>
    <xf numFmtId="0" fontId="53" fillId="0" borderId="53" xfId="0" applyFont="1" applyBorder="1" applyAlignment="1">
      <alignment horizontal="center" vertical="top" textRotation="180" wrapText="1"/>
    </xf>
    <xf numFmtId="0" fontId="53" fillId="0" borderId="20" xfId="0" applyFont="1" applyBorder="1" applyAlignment="1">
      <alignment horizontal="center" vertical="top" textRotation="180" wrapText="1"/>
    </xf>
    <xf numFmtId="0" fontId="49" fillId="0" borderId="15" xfId="0" applyFont="1" applyFill="1" applyBorder="1" applyAlignment="1">
      <alignment horizontal="center" vertical="center"/>
    </xf>
    <xf numFmtId="0" fontId="49" fillId="0" borderId="71" xfId="0" applyFont="1" applyFill="1" applyBorder="1" applyAlignment="1">
      <alignment horizontal="center" vertical="center"/>
    </xf>
    <xf numFmtId="0" fontId="49" fillId="0" borderId="70" xfId="0" applyFont="1" applyBorder="1" applyAlignment="1">
      <alignment horizontal="center" vertical="center"/>
    </xf>
    <xf numFmtId="0" fontId="49" fillId="0" borderId="86"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5" fillId="0" borderId="47" xfId="0" applyFont="1" applyBorder="1" applyAlignment="1">
      <alignment vertical="center" wrapText="1"/>
    </xf>
    <xf numFmtId="0" fontId="55" fillId="0" borderId="48" xfId="0" applyFont="1" applyBorder="1" applyAlignment="1">
      <alignment vertical="center" wrapText="1"/>
    </xf>
    <xf numFmtId="0" fontId="55" fillId="0" borderId="65" xfId="0" applyFont="1" applyBorder="1" applyAlignment="1">
      <alignment vertical="center" wrapText="1"/>
    </xf>
    <xf numFmtId="0" fontId="55" fillId="0" borderId="15" xfId="0" applyFont="1" applyBorder="1" applyAlignment="1">
      <alignment vertical="center" wrapText="1"/>
    </xf>
    <xf numFmtId="0" fontId="55" fillId="0" borderId="13" xfId="0" applyFont="1" applyBorder="1" applyAlignment="1">
      <alignment vertical="center" wrapText="1"/>
    </xf>
    <xf numFmtId="0" fontId="55" fillId="0" borderId="71" xfId="0" applyFont="1" applyBorder="1" applyAlignment="1">
      <alignment vertical="center" wrapText="1"/>
    </xf>
    <xf numFmtId="0" fontId="49" fillId="0" borderId="67" xfId="0" applyFont="1" applyBorder="1" applyAlignment="1">
      <alignment horizontal="center" vertical="center" shrinkToFit="1"/>
    </xf>
    <xf numFmtId="0" fontId="49" fillId="0" borderId="25" xfId="0" applyFont="1" applyBorder="1" applyAlignment="1">
      <alignment horizontal="center" vertical="center" shrinkToFit="1"/>
    </xf>
    <xf numFmtId="0" fontId="49" fillId="0" borderId="28"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13" xfId="0" applyFont="1" applyBorder="1" applyAlignment="1">
      <alignment horizontal="center" vertical="center" shrinkToFit="1"/>
    </xf>
    <xf numFmtId="0" fontId="49" fillId="0" borderId="71" xfId="0" applyFont="1" applyBorder="1" applyAlignment="1">
      <alignment horizontal="center" vertical="center" shrinkToFit="1"/>
    </xf>
    <xf numFmtId="0" fontId="50" fillId="0" borderId="83" xfId="0" applyFont="1" applyBorder="1" applyAlignment="1">
      <alignment horizontal="center" vertical="center"/>
    </xf>
    <xf numFmtId="0" fontId="55" fillId="0" borderId="14" xfId="0" applyFont="1" applyBorder="1" applyAlignment="1">
      <alignment vertical="center" wrapText="1"/>
    </xf>
    <xf numFmtId="0" fontId="55" fillId="0" borderId="25" xfId="0" applyFont="1" applyBorder="1" applyAlignment="1">
      <alignment vertical="center" wrapText="1"/>
    </xf>
    <xf numFmtId="0" fontId="55" fillId="0" borderId="28" xfId="0" applyFont="1" applyBorder="1" applyAlignment="1">
      <alignment vertical="center" wrapText="1"/>
    </xf>
    <xf numFmtId="0" fontId="55" fillId="0" borderId="50" xfId="0" applyFont="1" applyBorder="1" applyAlignment="1">
      <alignment vertical="center" wrapText="1"/>
    </xf>
    <xf numFmtId="0" fontId="55" fillId="0" borderId="51" xfId="0" applyFont="1" applyBorder="1" applyAlignment="1">
      <alignment vertical="center" wrapText="1"/>
    </xf>
    <xf numFmtId="0" fontId="55" fillId="0" borderId="66" xfId="0" applyFont="1" applyBorder="1" applyAlignment="1">
      <alignment vertical="center" wrapText="1"/>
    </xf>
    <xf numFmtId="0" fontId="53" fillId="0" borderId="52" xfId="0" applyFont="1" applyBorder="1" applyAlignment="1">
      <alignment horizontal="center" vertical="top" textRotation="180" wrapText="1"/>
    </xf>
    <xf numFmtId="0" fontId="53" fillId="0" borderId="61" xfId="0" applyFont="1" applyBorder="1" applyAlignment="1">
      <alignment horizontal="center" vertical="top" textRotation="180" wrapText="1"/>
    </xf>
    <xf numFmtId="0" fontId="53" fillId="0" borderId="21" xfId="0" applyFont="1" applyBorder="1" applyAlignment="1">
      <alignment horizontal="center" vertical="top" textRotation="180" wrapText="1"/>
    </xf>
    <xf numFmtId="0" fontId="49" fillId="0" borderId="67"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67"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59"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0" borderId="10" xfId="0" applyNumberFormat="1" applyFont="1" applyBorder="1" applyAlignment="1">
      <alignment vertical="center" wrapText="1"/>
    </xf>
    <xf numFmtId="0" fontId="50" fillId="0" borderId="57" xfId="0" applyNumberFormat="1" applyFont="1" applyBorder="1" applyAlignment="1">
      <alignment vertical="center" wrapText="1"/>
    </xf>
    <xf numFmtId="0" fontId="50" fillId="0" borderId="47" xfId="0" applyFont="1" applyBorder="1" applyAlignment="1">
      <alignment vertical="center" wrapText="1"/>
    </xf>
    <xf numFmtId="0" fontId="50" fillId="0" borderId="48" xfId="0" applyFont="1" applyBorder="1" applyAlignment="1">
      <alignment vertical="center" wrapText="1"/>
    </xf>
    <xf numFmtId="0" fontId="50" fillId="0" borderId="65" xfId="0" applyFont="1" applyBorder="1" applyAlignment="1">
      <alignment vertical="center" wrapText="1"/>
    </xf>
    <xf numFmtId="0" fontId="50" fillId="0" borderId="15" xfId="0" applyFont="1" applyBorder="1" applyAlignment="1">
      <alignment vertical="center" wrapText="1"/>
    </xf>
    <xf numFmtId="0" fontId="50" fillId="0" borderId="13" xfId="0" applyFont="1" applyBorder="1" applyAlignment="1">
      <alignment vertical="center" wrapText="1"/>
    </xf>
    <xf numFmtId="0" fontId="50" fillId="0" borderId="71" xfId="0" applyFont="1" applyBorder="1" applyAlignment="1">
      <alignment vertical="center" wrapText="1"/>
    </xf>
    <xf numFmtId="0" fontId="49" fillId="0" borderId="17" xfId="0" applyNumberFormat="1" applyFont="1" applyBorder="1" applyAlignment="1">
      <alignment horizontal="center" vertical="center"/>
    </xf>
    <xf numFmtId="0" fontId="49" fillId="0" borderId="18" xfId="0" applyNumberFormat="1" applyFont="1" applyBorder="1" applyAlignment="1">
      <alignment horizontal="center" vertical="center"/>
    </xf>
    <xf numFmtId="0" fontId="50" fillId="0" borderId="18" xfId="0" applyNumberFormat="1" applyFont="1" applyBorder="1" applyAlignment="1">
      <alignment vertical="center" wrapText="1"/>
    </xf>
    <xf numFmtId="0" fontId="50" fillId="0" borderId="19" xfId="0" applyNumberFormat="1" applyFont="1" applyBorder="1" applyAlignment="1">
      <alignment vertical="center" wrapText="1"/>
    </xf>
    <xf numFmtId="0" fontId="49" fillId="0" borderId="22" xfId="0" applyNumberFormat="1" applyFont="1" applyBorder="1" applyAlignment="1">
      <alignment horizontal="center" vertical="center"/>
    </xf>
    <xf numFmtId="0" fontId="49" fillId="0" borderId="23" xfId="0" applyNumberFormat="1" applyFont="1" applyBorder="1" applyAlignment="1">
      <alignment horizontal="center" vertical="center"/>
    </xf>
    <xf numFmtId="0" fontId="50" fillId="0" borderId="23" xfId="0" applyNumberFormat="1" applyFont="1" applyBorder="1" applyAlignment="1">
      <alignment vertical="center" wrapText="1"/>
    </xf>
    <xf numFmtId="0" fontId="50" fillId="0" borderId="37" xfId="0" applyNumberFormat="1" applyFont="1" applyBorder="1" applyAlignment="1">
      <alignment vertical="center" wrapText="1"/>
    </xf>
    <xf numFmtId="0" fontId="50" fillId="0" borderId="14" xfId="0" applyFont="1" applyBorder="1" applyAlignment="1">
      <alignment vertical="center" wrapText="1"/>
    </xf>
    <xf numFmtId="0" fontId="50" fillId="0" borderId="25" xfId="0" applyFont="1" applyBorder="1" applyAlignment="1">
      <alignment vertical="center" wrapText="1"/>
    </xf>
    <xf numFmtId="0" fontId="50" fillId="0" borderId="28" xfId="0" applyFont="1" applyBorder="1" applyAlignment="1">
      <alignment vertical="center" wrapText="1"/>
    </xf>
    <xf numFmtId="0" fontId="50" fillId="0" borderId="50" xfId="0" applyFont="1" applyBorder="1" applyAlignment="1">
      <alignment vertical="center" wrapText="1"/>
    </xf>
    <xf numFmtId="0" fontId="50" fillId="0" borderId="51" xfId="0" applyFont="1" applyBorder="1" applyAlignment="1">
      <alignment vertical="center" wrapText="1"/>
    </xf>
    <xf numFmtId="0" fontId="50" fillId="0" borderId="66" xfId="0" applyFont="1" applyBorder="1" applyAlignment="1">
      <alignment vertical="center" wrapText="1"/>
    </xf>
    <xf numFmtId="0" fontId="49" fillId="0" borderId="67" xfId="0" applyFont="1" applyBorder="1" applyAlignment="1">
      <alignment horizontal="center" vertical="top" wrapText="1"/>
    </xf>
    <xf numFmtId="0" fontId="49" fillId="0" borderId="25" xfId="0" applyFont="1" applyBorder="1" applyAlignment="1">
      <alignment horizontal="center" vertical="top" wrapText="1"/>
    </xf>
    <xf numFmtId="0" fontId="49" fillId="0" borderId="28" xfId="0" applyFont="1" applyBorder="1" applyAlignment="1">
      <alignment horizontal="center" vertical="top" wrapText="1"/>
    </xf>
    <xf numFmtId="0" fontId="49" fillId="0" borderId="11" xfId="0" applyFont="1" applyBorder="1" applyAlignment="1">
      <alignment horizontal="center" vertical="top" wrapText="1"/>
    </xf>
    <xf numFmtId="0" fontId="49" fillId="0" borderId="0" xfId="0" applyFont="1" applyBorder="1" applyAlignment="1">
      <alignment horizontal="center" vertical="top" wrapText="1"/>
    </xf>
    <xf numFmtId="0" fontId="49" fillId="0" borderId="36" xfId="0" applyFont="1" applyBorder="1" applyAlignment="1">
      <alignment horizontal="center" vertical="top" wrapText="1"/>
    </xf>
    <xf numFmtId="0" fontId="49" fillId="0" borderId="13" xfId="0" applyFont="1" applyBorder="1" applyAlignment="1">
      <alignment horizontal="center" vertical="top" wrapText="1"/>
    </xf>
    <xf numFmtId="0" fontId="49" fillId="0" borderId="71" xfId="0" applyFont="1" applyBorder="1" applyAlignment="1">
      <alignment horizontal="center" vertical="top" wrapText="1"/>
    </xf>
    <xf numFmtId="0" fontId="49" fillId="0" borderId="0" xfId="0" applyFont="1" applyFill="1" applyBorder="1" applyAlignment="1">
      <alignment horizontal="center" vertical="center"/>
    </xf>
    <xf numFmtId="177" fontId="49"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52" fillId="0" borderId="0" xfId="0" applyNumberFormat="1" applyFont="1" applyFill="1" applyBorder="1" applyAlignment="1">
      <alignment horizontal="center" vertical="center"/>
    </xf>
    <xf numFmtId="0" fontId="49" fillId="0" borderId="0" xfId="0" applyNumberFormat="1" applyFont="1" applyFill="1" applyBorder="1" applyAlignment="1">
      <alignment horizontal="center" vertical="center"/>
    </xf>
    <xf numFmtId="0" fontId="51"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47"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71" xfId="0" applyFont="1" applyFill="1" applyBorder="1" applyAlignment="1">
      <alignment horizontal="center" vertical="center"/>
    </xf>
    <xf numFmtId="0" fontId="51" fillId="0" borderId="27" xfId="0" applyFont="1" applyBorder="1" applyAlignment="1">
      <alignment horizontal="center" vertical="center" textRotation="90" shrinkToFit="1"/>
    </xf>
    <xf numFmtId="0" fontId="51" fillId="0" borderId="84" xfId="0" applyFont="1" applyBorder="1" applyAlignment="1">
      <alignment horizontal="center" vertical="center" textRotation="90" shrinkToFit="1"/>
    </xf>
    <xf numFmtId="0" fontId="51" fillId="0" borderId="50"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39" xfId="0" applyFont="1" applyBorder="1" applyAlignment="1">
      <alignment horizontal="center" vertical="center" textRotation="90" shrinkToFit="1"/>
    </xf>
    <xf numFmtId="0" fontId="51" fillId="0" borderId="42" xfId="0" applyFont="1" applyBorder="1" applyAlignment="1">
      <alignment horizontal="center" vertical="center" textRotation="90" shrinkToFit="1"/>
    </xf>
    <xf numFmtId="0" fontId="49" fillId="0" borderId="22" xfId="0" applyFont="1" applyBorder="1" applyAlignment="1">
      <alignment horizontal="center" vertical="center" textRotation="90" shrinkToFit="1"/>
    </xf>
    <xf numFmtId="0" fontId="49" fillId="0" borderId="23" xfId="0" applyFont="1" applyBorder="1" applyAlignment="1">
      <alignment horizontal="center" vertical="center" textRotation="90" shrinkToFit="1"/>
    </xf>
    <xf numFmtId="0" fontId="49" fillId="0" borderId="59" xfId="0" applyFont="1" applyBorder="1" applyAlignment="1">
      <alignment horizontal="center" vertical="center" textRotation="90" shrinkToFit="1"/>
    </xf>
    <xf numFmtId="0" fontId="49" fillId="0" borderId="10" xfId="0" applyFont="1" applyBorder="1" applyAlignment="1">
      <alignment horizontal="center" vertical="center" textRotation="90" shrinkToFit="1"/>
    </xf>
    <xf numFmtId="0" fontId="49" fillId="0" borderId="17" xfId="0" applyFont="1" applyBorder="1" applyAlignment="1">
      <alignment horizontal="center" vertical="center" textRotation="90" shrinkToFit="1"/>
    </xf>
    <xf numFmtId="0" fontId="49" fillId="0" borderId="18" xfId="0" applyFont="1" applyBorder="1" applyAlignment="1">
      <alignment horizontal="center" vertical="center" textRotation="90" shrinkToFit="1"/>
    </xf>
    <xf numFmtId="0" fontId="51" fillId="0" borderId="46" xfId="0" applyFont="1" applyBorder="1" applyAlignment="1">
      <alignment horizontal="center" vertical="center" textRotation="90" shrinkToFit="1"/>
    </xf>
    <xf numFmtId="0" fontId="51" fillId="0" borderId="74" xfId="0" applyFont="1" applyBorder="1" applyAlignment="1">
      <alignment horizontal="center" vertical="center" textRotation="90" shrinkToFit="1"/>
    </xf>
    <xf numFmtId="0" fontId="50" fillId="0" borderId="27" xfId="0" applyFont="1" applyBorder="1" applyAlignment="1">
      <alignment horizontal="center" vertical="center" textRotation="90" shrinkToFit="1"/>
    </xf>
    <xf numFmtId="0" fontId="50" fillId="0" borderId="46" xfId="0" applyFont="1" applyBorder="1" applyAlignment="1">
      <alignment horizontal="center" vertical="center" textRotation="90" shrinkToFit="1"/>
    </xf>
    <xf numFmtId="0" fontId="50" fillId="0" borderId="84" xfId="0" applyFont="1" applyBorder="1" applyAlignment="1">
      <alignment horizontal="center" vertical="center" textRotation="90" shrinkToFit="1"/>
    </xf>
    <xf numFmtId="0" fontId="51" fillId="0" borderId="67" xfId="0" applyFont="1" applyBorder="1" applyAlignment="1">
      <alignment horizontal="center" vertical="center" wrapText="1"/>
    </xf>
    <xf numFmtId="0" fontId="51" fillId="0" borderId="28" xfId="0" applyFont="1" applyBorder="1" applyAlignment="1">
      <alignment horizontal="center" vertical="center"/>
    </xf>
    <xf numFmtId="0" fontId="51" fillId="0" borderId="12" xfId="0" applyFont="1" applyBorder="1" applyAlignment="1">
      <alignment horizontal="center" vertical="center"/>
    </xf>
    <xf numFmtId="0" fontId="51" fillId="0" borderId="71" xfId="0" applyFont="1" applyBorder="1" applyAlignment="1">
      <alignment horizontal="center" vertical="center"/>
    </xf>
    <xf numFmtId="0" fontId="49" fillId="0" borderId="67" xfId="0" applyFont="1" applyBorder="1" applyAlignment="1">
      <alignment horizontal="center" vertical="center" textRotation="90" shrinkToFit="1"/>
    </xf>
    <xf numFmtId="0" fontId="49" fillId="0" borderId="12" xfId="0" applyFont="1" applyBorder="1" applyAlignment="1">
      <alignment horizontal="center" vertical="center" textRotation="90" shrinkToFit="1"/>
    </xf>
    <xf numFmtId="0" fontId="50" fillId="0" borderId="85" xfId="0" applyFont="1" applyBorder="1" applyAlignment="1">
      <alignment horizontal="center" vertical="center" textRotation="90"/>
    </xf>
    <xf numFmtId="0" fontId="50" fillId="0" borderId="85" xfId="0" applyFont="1" applyBorder="1" applyAlignment="1">
      <alignment horizontal="center" vertical="center" textRotation="90"/>
    </xf>
    <xf numFmtId="0" fontId="49" fillId="0" borderId="14" xfId="0" applyFont="1" applyBorder="1" applyAlignment="1">
      <alignment horizontal="center" vertical="center" textRotation="90"/>
    </xf>
    <xf numFmtId="0" fontId="49" fillId="0" borderId="25" xfId="0" applyFont="1" applyBorder="1" applyAlignment="1">
      <alignment horizontal="center" vertical="center" textRotation="90"/>
    </xf>
    <xf numFmtId="0" fontId="49" fillId="0" borderId="16" xfId="0" applyFont="1" applyBorder="1" applyAlignment="1">
      <alignment horizontal="center" vertical="center" textRotation="90"/>
    </xf>
    <xf numFmtId="0" fontId="49" fillId="0" borderId="0" xfId="0" applyFont="1" applyBorder="1" applyAlignment="1">
      <alignment horizontal="center" vertical="center" textRotation="90"/>
    </xf>
    <xf numFmtId="0" fontId="49" fillId="0" borderId="15" xfId="0" applyFont="1" applyBorder="1" applyAlignment="1">
      <alignment horizontal="center" vertical="center" textRotation="90"/>
    </xf>
    <xf numFmtId="0" fontId="49" fillId="0" borderId="13" xfId="0" applyFont="1" applyBorder="1" applyAlignment="1">
      <alignment horizontal="center" vertical="center" textRotation="90"/>
    </xf>
    <xf numFmtId="0" fontId="51" fillId="0" borderId="72" xfId="0" applyFont="1" applyBorder="1" applyAlignment="1">
      <alignment horizontal="center" vertical="center" wrapText="1" shrinkToFit="1"/>
    </xf>
    <xf numFmtId="0" fontId="51" fillId="0" borderId="26" xfId="0" applyFont="1" applyBorder="1" applyAlignment="1">
      <alignment horizontal="center" vertical="center" shrinkToFit="1"/>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8">
    <dxf>
      <font>
        <color rgb="FF9C0006"/>
      </font>
      <fill>
        <patternFill>
          <bgColor rgb="FFFFC7CE"/>
        </patternFill>
      </fill>
    </dxf>
    <dxf>
      <fill>
        <patternFill>
          <bgColor theme="0" tint="-0.4999699890613556"/>
        </patternFill>
      </fill>
    </dxf>
    <dxf>
      <font>
        <color rgb="FFCC0000"/>
      </font>
      <fill>
        <patternFill>
          <bgColor rgb="FFFF99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699890613556"/>
        </patternFill>
      </fill>
    </dxf>
    <dxf>
      <fill>
        <patternFill>
          <bgColor theme="0" tint="-0.4999699890613556"/>
        </patternFill>
      </fill>
    </dxf>
    <dxf>
      <font>
        <color rgb="FF9C0006"/>
      </font>
      <fill>
        <patternFill>
          <bgColor rgb="FFFFC7CE"/>
        </patternFill>
      </fill>
      <border/>
    </dxf>
    <dxf>
      <font>
        <color rgb="FFCC0000"/>
      </font>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76200</xdr:rowOff>
    </xdr:from>
    <xdr:to>
      <xdr:col>16</xdr:col>
      <xdr:colOff>0</xdr:colOff>
      <xdr:row>7</xdr:row>
      <xdr:rowOff>66675</xdr:rowOff>
    </xdr:to>
    <xdr:pic>
      <xdr:nvPicPr>
        <xdr:cNvPr id="1" name="図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95275" y="76200"/>
          <a:ext cx="2295525" cy="1123950"/>
        </a:xfrm>
        <a:prstGeom prst="rect">
          <a:avLst/>
        </a:prstGeom>
        <a:noFill/>
        <a:ln w="9525" cmpd="sng">
          <a:noFill/>
        </a:ln>
      </xdr:spPr>
    </xdr:pic>
    <xdr:clientData/>
  </xdr:twoCellAnchor>
  <xdr:twoCellAnchor>
    <xdr:from>
      <xdr:col>10</xdr:col>
      <xdr:colOff>123825</xdr:colOff>
      <xdr:row>6</xdr:row>
      <xdr:rowOff>9525</xdr:rowOff>
    </xdr:from>
    <xdr:to>
      <xdr:col>15</xdr:col>
      <xdr:colOff>57150</xdr:colOff>
      <xdr:row>7</xdr:row>
      <xdr:rowOff>66675</xdr:rowOff>
    </xdr:to>
    <xdr:sp>
      <xdr:nvSpPr>
        <xdr:cNvPr id="2" name="テキスト ボックス 2"/>
        <xdr:cNvSpPr txBox="1">
          <a:spLocks noChangeArrowheads="1"/>
        </xdr:cNvSpPr>
      </xdr:nvSpPr>
      <xdr:spPr>
        <a:xfrm>
          <a:off x="1743075" y="981075"/>
          <a:ext cx="742950" cy="219075"/>
        </a:xfrm>
        <a:prstGeom prst="rect">
          <a:avLst/>
        </a:prstGeom>
        <a:noFill/>
        <a:ln w="9525" cmpd="sng">
          <a:noFill/>
        </a:ln>
      </xdr:spPr>
      <xdr:txBody>
        <a:bodyPr vertOverflow="clip" wrap="square"/>
        <a:p>
          <a:pPr algn="l">
            <a:defRPr/>
          </a:pPr>
          <a:r>
            <a:rPr lang="en-US" cap="none" sz="1000" b="1" i="0" u="none" baseline="0">
              <a:solidFill>
                <a:srgbClr val="000000"/>
              </a:solidFill>
            </a:rPr>
            <a:t>特技シート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38100</xdr:rowOff>
    </xdr:from>
    <xdr:to>
      <xdr:col>15</xdr:col>
      <xdr:colOff>0</xdr:colOff>
      <xdr:row>6</xdr:row>
      <xdr:rowOff>123825</xdr:rowOff>
    </xdr:to>
    <xdr:pic>
      <xdr:nvPicPr>
        <xdr:cNvPr id="1" name="図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04825" y="38100"/>
          <a:ext cx="1924050" cy="942975"/>
        </a:xfrm>
        <a:prstGeom prst="rect">
          <a:avLst/>
        </a:prstGeom>
        <a:noFill/>
        <a:ln w="9525" cmpd="sng">
          <a:noFill/>
        </a:ln>
      </xdr:spPr>
    </xdr:pic>
    <xdr:clientData/>
  </xdr:twoCellAnchor>
  <xdr:twoCellAnchor>
    <xdr:from>
      <xdr:col>10</xdr:col>
      <xdr:colOff>9525</xdr:colOff>
      <xdr:row>5</xdr:row>
      <xdr:rowOff>9525</xdr:rowOff>
    </xdr:from>
    <xdr:to>
      <xdr:col>17</xdr:col>
      <xdr:colOff>0</xdr:colOff>
      <xdr:row>6</xdr:row>
      <xdr:rowOff>133350</xdr:rowOff>
    </xdr:to>
    <xdr:sp>
      <xdr:nvSpPr>
        <xdr:cNvPr id="2" name="テキスト ボックス 4"/>
        <xdr:cNvSpPr txBox="1">
          <a:spLocks noChangeArrowheads="1"/>
        </xdr:cNvSpPr>
      </xdr:nvSpPr>
      <xdr:spPr>
        <a:xfrm>
          <a:off x="1628775" y="723900"/>
          <a:ext cx="1123950" cy="266700"/>
        </a:xfrm>
        <a:prstGeom prst="rect">
          <a:avLst/>
        </a:prstGeom>
        <a:noFill/>
        <a:ln w="9525" cmpd="sng">
          <a:noFill/>
        </a:ln>
      </xdr:spPr>
      <xdr:txBody>
        <a:bodyPr vertOverflow="clip" wrap="square"/>
        <a:p>
          <a:pPr algn="l">
            <a:defRPr/>
          </a:pPr>
          <a:r>
            <a:rPr lang="en-US" cap="none" sz="1000" b="1" i="0" u="none" baseline="0">
              <a:solidFill>
                <a:srgbClr val="000000"/>
              </a:solidFill>
            </a:rPr>
            <a:t>キャラクターシート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38100</xdr:rowOff>
    </xdr:from>
    <xdr:to>
      <xdr:col>15</xdr:col>
      <xdr:colOff>0</xdr:colOff>
      <xdr:row>6</xdr:row>
      <xdr:rowOff>123825</xdr:rowOff>
    </xdr:to>
    <xdr:pic>
      <xdr:nvPicPr>
        <xdr:cNvPr id="1" name="図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04825" y="38100"/>
          <a:ext cx="1924050" cy="942975"/>
        </a:xfrm>
        <a:prstGeom prst="rect">
          <a:avLst/>
        </a:prstGeom>
        <a:noFill/>
        <a:ln w="9525" cmpd="sng">
          <a:noFill/>
        </a:ln>
      </xdr:spPr>
    </xdr:pic>
    <xdr:clientData/>
  </xdr:twoCellAnchor>
  <xdr:twoCellAnchor>
    <xdr:from>
      <xdr:col>10</xdr:col>
      <xdr:colOff>9525</xdr:colOff>
      <xdr:row>5</xdr:row>
      <xdr:rowOff>9525</xdr:rowOff>
    </xdr:from>
    <xdr:to>
      <xdr:col>16</xdr:col>
      <xdr:colOff>142875</xdr:colOff>
      <xdr:row>6</xdr:row>
      <xdr:rowOff>104775</xdr:rowOff>
    </xdr:to>
    <xdr:sp>
      <xdr:nvSpPr>
        <xdr:cNvPr id="2" name="テキスト ボックス 4"/>
        <xdr:cNvSpPr txBox="1">
          <a:spLocks noChangeArrowheads="1"/>
        </xdr:cNvSpPr>
      </xdr:nvSpPr>
      <xdr:spPr>
        <a:xfrm>
          <a:off x="1628775" y="723900"/>
          <a:ext cx="1104900" cy="238125"/>
        </a:xfrm>
        <a:prstGeom prst="rect">
          <a:avLst/>
        </a:prstGeom>
        <a:noFill/>
        <a:ln w="9525" cmpd="sng">
          <a:noFill/>
        </a:ln>
      </xdr:spPr>
      <xdr:txBody>
        <a:bodyPr vertOverflow="clip" wrap="square"/>
        <a:p>
          <a:pPr algn="l">
            <a:defRPr/>
          </a:pPr>
          <a:r>
            <a:rPr lang="en-US" cap="none" sz="1000" b="1" i="0" u="none" baseline="0">
              <a:solidFill>
                <a:srgbClr val="000000"/>
              </a:solidFill>
            </a:rPr>
            <a:t>キャラクターシート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76200</xdr:rowOff>
    </xdr:from>
    <xdr:to>
      <xdr:col>16</xdr:col>
      <xdr:colOff>0</xdr:colOff>
      <xdr:row>7</xdr:row>
      <xdr:rowOff>66675</xdr:rowOff>
    </xdr:to>
    <xdr:pic>
      <xdr:nvPicPr>
        <xdr:cNvPr id="1" name="図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95275" y="76200"/>
          <a:ext cx="2295525" cy="1123950"/>
        </a:xfrm>
        <a:prstGeom prst="rect">
          <a:avLst/>
        </a:prstGeom>
        <a:noFill/>
        <a:ln w="9525" cmpd="sng">
          <a:noFill/>
        </a:ln>
      </xdr:spPr>
    </xdr:pic>
    <xdr:clientData/>
  </xdr:twoCellAnchor>
  <xdr:twoCellAnchor>
    <xdr:from>
      <xdr:col>10</xdr:col>
      <xdr:colOff>123825</xdr:colOff>
      <xdr:row>6</xdr:row>
      <xdr:rowOff>9525</xdr:rowOff>
    </xdr:from>
    <xdr:to>
      <xdr:col>15</xdr:col>
      <xdr:colOff>57150</xdr:colOff>
      <xdr:row>7</xdr:row>
      <xdr:rowOff>66675</xdr:rowOff>
    </xdr:to>
    <xdr:sp>
      <xdr:nvSpPr>
        <xdr:cNvPr id="2" name="テキスト ボックス 3"/>
        <xdr:cNvSpPr txBox="1">
          <a:spLocks noChangeArrowheads="1"/>
        </xdr:cNvSpPr>
      </xdr:nvSpPr>
      <xdr:spPr>
        <a:xfrm>
          <a:off x="1743075" y="981075"/>
          <a:ext cx="742950" cy="219075"/>
        </a:xfrm>
        <a:prstGeom prst="rect">
          <a:avLst/>
        </a:prstGeom>
        <a:noFill/>
        <a:ln w="9525" cmpd="sng">
          <a:noFill/>
        </a:ln>
      </xdr:spPr>
      <xdr:txBody>
        <a:bodyPr vertOverflow="clip" wrap="square"/>
        <a:p>
          <a:pPr algn="l">
            <a:defRPr/>
          </a:pPr>
          <a:r>
            <a:rPr lang="en-US" cap="none" sz="1000" b="1" i="0" u="none" baseline="0">
              <a:solidFill>
                <a:srgbClr val="000000"/>
              </a:solidFill>
            </a:rPr>
            <a:t>特技シート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38100</xdr:rowOff>
    </xdr:from>
    <xdr:to>
      <xdr:col>15</xdr:col>
      <xdr:colOff>0</xdr:colOff>
      <xdr:row>6</xdr:row>
      <xdr:rowOff>123825</xdr:rowOff>
    </xdr:to>
    <xdr:pic>
      <xdr:nvPicPr>
        <xdr:cNvPr id="1" name="図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04825" y="38100"/>
          <a:ext cx="1924050" cy="942975"/>
        </a:xfrm>
        <a:prstGeom prst="rect">
          <a:avLst/>
        </a:prstGeom>
        <a:noFill/>
        <a:ln w="9525" cmpd="sng">
          <a:noFill/>
        </a:ln>
      </xdr:spPr>
    </xdr:pic>
    <xdr:clientData/>
  </xdr:twoCellAnchor>
  <xdr:twoCellAnchor>
    <xdr:from>
      <xdr:col>10</xdr:col>
      <xdr:colOff>9525</xdr:colOff>
      <xdr:row>5</xdr:row>
      <xdr:rowOff>9525</xdr:rowOff>
    </xdr:from>
    <xdr:to>
      <xdr:col>16</xdr:col>
      <xdr:colOff>142875</xdr:colOff>
      <xdr:row>6</xdr:row>
      <xdr:rowOff>104775</xdr:rowOff>
    </xdr:to>
    <xdr:sp>
      <xdr:nvSpPr>
        <xdr:cNvPr id="2" name="テキスト ボックス 4"/>
        <xdr:cNvSpPr txBox="1">
          <a:spLocks noChangeArrowheads="1"/>
        </xdr:cNvSpPr>
      </xdr:nvSpPr>
      <xdr:spPr>
        <a:xfrm>
          <a:off x="1628775" y="723900"/>
          <a:ext cx="1104900" cy="238125"/>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Character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I106"/>
  <sheetViews>
    <sheetView tabSelected="1" zoomScale="80" zoomScaleNormal="80" zoomScalePageLayoutView="0" workbookViewId="0" topLeftCell="A1">
      <selection activeCell="H11" sqref="H11"/>
    </sheetView>
  </sheetViews>
  <sheetFormatPr defaultColWidth="9.140625" defaultRowHeight="15"/>
  <cols>
    <col min="1" max="1" width="17.8515625" style="1" customWidth="1"/>
    <col min="2" max="2" width="20.57421875" style="0" customWidth="1"/>
    <col min="3" max="3" width="3.7109375" style="0" bestFit="1" customWidth="1"/>
    <col min="4" max="4" width="5.57421875" style="0" customWidth="1"/>
    <col min="5" max="5" width="7.140625" style="0" bestFit="1" customWidth="1"/>
    <col min="6" max="6" width="15.140625" style="1" bestFit="1" customWidth="1"/>
    <col min="7" max="26" width="5.57421875" style="1" customWidth="1"/>
    <col min="27" max="27" width="5.57421875" style="39" customWidth="1"/>
    <col min="28" max="28" width="40.57421875" style="0" customWidth="1"/>
    <col min="29" max="29" width="5.57421875" style="0" customWidth="1"/>
    <col min="30" max="30" width="17.7109375" style="1" bestFit="1" customWidth="1"/>
    <col min="31" max="31" width="5.28125" style="1" bestFit="1" customWidth="1"/>
    <col min="32" max="36" width="5.57421875" style="1" customWidth="1"/>
    <col min="37" max="38" width="20.57421875" style="0" customWidth="1"/>
    <col min="39" max="41" width="15.57421875" style="0" customWidth="1"/>
    <col min="42" max="42" width="5.57421875" style="0" customWidth="1"/>
    <col min="43" max="43" width="20.57421875" style="0" customWidth="1"/>
    <col min="44" max="44" width="88.7109375" style="0" bestFit="1" customWidth="1"/>
  </cols>
  <sheetData>
    <row r="1" spans="30:44" ht="14.25" thickBot="1">
      <c r="AD1" s="1" t="s">
        <v>85</v>
      </c>
      <c r="AQ1" s="1" t="s">
        <v>110</v>
      </c>
      <c r="AR1" s="54"/>
    </row>
    <row r="2" spans="1:61" ht="14.25" thickBot="1">
      <c r="A2" s="11" t="s">
        <v>57</v>
      </c>
      <c r="B2" s="46"/>
      <c r="F2" s="11"/>
      <c r="G2" s="11" t="s">
        <v>67</v>
      </c>
      <c r="H2" s="11" t="s">
        <v>68</v>
      </c>
      <c r="I2" s="11" t="s">
        <v>69</v>
      </c>
      <c r="J2" s="11" t="s">
        <v>70</v>
      </c>
      <c r="K2" s="11" t="s">
        <v>71</v>
      </c>
      <c r="N2" s="40"/>
      <c r="O2" s="157" t="s">
        <v>196</v>
      </c>
      <c r="P2" s="157"/>
      <c r="Q2" s="157"/>
      <c r="R2" s="157"/>
      <c r="S2" s="157"/>
      <c r="T2" s="159"/>
      <c r="U2" s="157" t="s">
        <v>201</v>
      </c>
      <c r="V2" s="157"/>
      <c r="W2" s="157"/>
      <c r="X2" s="157"/>
      <c r="Y2" s="157"/>
      <c r="Z2" s="157"/>
      <c r="AA2" s="159"/>
      <c r="AB2" s="37" t="s">
        <v>202</v>
      </c>
      <c r="AD2" s="143" t="s">
        <v>86</v>
      </c>
      <c r="AE2" s="143" t="s">
        <v>61</v>
      </c>
      <c r="AF2" s="143" t="s">
        <v>67</v>
      </c>
      <c r="AG2" s="143" t="s">
        <v>68</v>
      </c>
      <c r="AH2" s="143" t="s">
        <v>69</v>
      </c>
      <c r="AI2" s="143" t="s">
        <v>70</v>
      </c>
      <c r="AJ2" s="143" t="s">
        <v>71</v>
      </c>
      <c r="AK2" s="143" t="s">
        <v>78</v>
      </c>
      <c r="AL2" s="143" t="s">
        <v>79</v>
      </c>
      <c r="AM2" s="165" t="s">
        <v>223</v>
      </c>
      <c r="AN2" s="165"/>
      <c r="AO2" s="165"/>
      <c r="AQ2" s="61" t="s">
        <v>37</v>
      </c>
      <c r="AR2" s="62" t="s">
        <v>108</v>
      </c>
      <c r="AS2" s="43"/>
      <c r="AT2" s="71" t="s">
        <v>285</v>
      </c>
      <c r="AU2" s="43"/>
      <c r="AV2" s="43"/>
      <c r="AW2" s="43"/>
      <c r="AX2" s="43"/>
      <c r="AY2" s="43"/>
      <c r="AZ2" s="55"/>
      <c r="BA2" s="55"/>
      <c r="BB2" s="55"/>
      <c r="BC2" s="55"/>
      <c r="BD2" s="55"/>
      <c r="BE2" s="55"/>
      <c r="BF2" s="55"/>
      <c r="BG2" s="55"/>
      <c r="BH2" s="55"/>
      <c r="BI2" s="55"/>
    </row>
    <row r="3" spans="1:61" ht="13.5" customHeight="1">
      <c r="A3" s="11" t="s">
        <v>58</v>
      </c>
      <c r="B3" s="46"/>
      <c r="F3" s="11" t="s">
        <v>65</v>
      </c>
      <c r="G3" s="9">
        <f>IF($B$5="",0,VLOOKUP($B$5,$AD$3:$AJ$53,3,FALSE))</f>
        <v>0</v>
      </c>
      <c r="H3" s="9">
        <f>IF($B$5="",0,VLOOKUP($B$5,$AD$3:$AJ$53,4,FALSE))</f>
        <v>0</v>
      </c>
      <c r="I3" s="9">
        <f>IF($B$5="",0,VLOOKUP($B$5,$AD$3:$AJ$53,5,FALSE))</f>
        <v>0</v>
      </c>
      <c r="J3" s="9">
        <f>IF($B$5="",0,VLOOKUP($B$5,$AD$3:$AJ$53,6,FALSE))</f>
        <v>0</v>
      </c>
      <c r="K3" s="9">
        <f>IF($B$5="",0,VLOOKUP($B$5,$AD$3:$AJ$53,7,FALSE))</f>
        <v>0</v>
      </c>
      <c r="L3" s="11" t="s">
        <v>72</v>
      </c>
      <c r="N3" s="40"/>
      <c r="O3" s="157" t="s">
        <v>197</v>
      </c>
      <c r="P3" s="157"/>
      <c r="Q3" s="157"/>
      <c r="R3" s="157"/>
      <c r="S3" s="157"/>
      <c r="T3" s="159"/>
      <c r="U3" s="172" t="str">
        <f>"キャラクター名："&amp;B2&amp;CHAR(10)&amp;"体力："&amp;G6&amp;" 敏捷："&amp;H6&amp;" 感覚："&amp;I6&amp;" 知力："&amp;J6&amp;" 意志："&amp;K6&amp;CHAR(10)&amp;"ドッジ："&amp;O25&amp;" パリイ："&amp;P25&amp;" シールド："&amp;Q25&amp;" 抵抗："&amp;R25&amp;CHAR(10)&amp;"防護点/打撃："&amp;U25&amp;"/斬撃："&amp;V25&amp;"/刺突："&amp;W25&amp;"/火炎："&amp;X25&amp;"/冷気："&amp;Y25&amp;"/電撃："&amp;Z25</f>
        <v>キャラクター名：
体力：0 敏捷：0 感覚：0 知力：0 意志：0
ドッジ：0 パリイ：0 シールド：- 抵抗：0
防護点/打撃：0/斬撃：0/刺突：0/火炎：0/冷気：0/電撃：0</v>
      </c>
      <c r="V3" s="172"/>
      <c r="W3" s="172"/>
      <c r="X3" s="172"/>
      <c r="Y3" s="172"/>
      <c r="Z3" s="172"/>
      <c r="AA3" s="172"/>
      <c r="AB3" s="167"/>
      <c r="AD3" s="143" t="s">
        <v>87</v>
      </c>
      <c r="AE3" s="12" t="s">
        <v>80</v>
      </c>
      <c r="AF3" s="12">
        <v>10</v>
      </c>
      <c r="AG3" s="12">
        <v>10</v>
      </c>
      <c r="AH3" s="12">
        <v>10</v>
      </c>
      <c r="AI3" s="12">
        <v>10</v>
      </c>
      <c r="AJ3" s="12">
        <v>10</v>
      </c>
      <c r="AK3" s="12" t="s">
        <v>101</v>
      </c>
      <c r="AL3" s="12" t="s">
        <v>101</v>
      </c>
      <c r="AM3" s="12" t="s">
        <v>233</v>
      </c>
      <c r="AN3" s="12" t="s">
        <v>234</v>
      </c>
      <c r="AO3" s="12" t="s">
        <v>432</v>
      </c>
      <c r="AQ3" s="119" t="s">
        <v>111</v>
      </c>
      <c r="AR3" s="121" t="s">
        <v>222</v>
      </c>
      <c r="AS3" s="43"/>
      <c r="AT3" s="71" t="s">
        <v>286</v>
      </c>
      <c r="AU3" s="43"/>
      <c r="AV3" s="43"/>
      <c r="AW3" s="43"/>
      <c r="AX3" s="43"/>
      <c r="AY3" s="43"/>
      <c r="AZ3" s="55"/>
      <c r="BA3" s="55"/>
      <c r="BB3" s="55"/>
      <c r="BC3" s="55"/>
      <c r="BD3" s="55"/>
      <c r="BE3" s="55"/>
      <c r="BF3" s="55"/>
      <c r="BG3" s="55"/>
      <c r="BH3" s="55"/>
      <c r="BI3" s="55"/>
    </row>
    <row r="4" spans="2:61" ht="13.5">
      <c r="B4" s="47"/>
      <c r="F4" s="11" t="s">
        <v>66</v>
      </c>
      <c r="G4" s="2"/>
      <c r="H4" s="2"/>
      <c r="I4" s="2"/>
      <c r="J4" s="2"/>
      <c r="K4" s="2"/>
      <c r="L4" s="10">
        <f>10-SUM($G$4:$K$4)</f>
        <v>10</v>
      </c>
      <c r="N4" s="40"/>
      <c r="O4" s="160"/>
      <c r="P4" s="161"/>
      <c r="Q4" s="161"/>
      <c r="R4" s="161"/>
      <c r="S4" s="161"/>
      <c r="T4" s="161"/>
      <c r="U4" s="172"/>
      <c r="V4" s="172"/>
      <c r="W4" s="172"/>
      <c r="X4" s="172"/>
      <c r="Y4" s="172"/>
      <c r="Z4" s="172"/>
      <c r="AA4" s="172"/>
      <c r="AB4" s="168"/>
      <c r="AD4" s="143" t="s">
        <v>88</v>
      </c>
      <c r="AE4" s="12" t="s">
        <v>80</v>
      </c>
      <c r="AF4" s="12">
        <v>10</v>
      </c>
      <c r="AG4" s="12">
        <v>10</v>
      </c>
      <c r="AH4" s="12">
        <v>10</v>
      </c>
      <c r="AI4" s="12">
        <v>10</v>
      </c>
      <c r="AJ4" s="12">
        <v>10</v>
      </c>
      <c r="AK4" s="12" t="s">
        <v>101</v>
      </c>
      <c r="AL4" s="12" t="s">
        <v>101</v>
      </c>
      <c r="AM4" s="12" t="s">
        <v>234</v>
      </c>
      <c r="AN4" s="12" t="s">
        <v>235</v>
      </c>
      <c r="AO4" s="12" t="s">
        <v>432</v>
      </c>
      <c r="AQ4" s="120" t="s">
        <v>633</v>
      </c>
      <c r="AR4" s="122" t="s">
        <v>634</v>
      </c>
      <c r="AS4" s="43"/>
      <c r="AT4" s="71" t="s">
        <v>287</v>
      </c>
      <c r="AU4" s="43"/>
      <c r="AX4" s="43"/>
      <c r="AY4" s="43"/>
      <c r="AZ4" s="55"/>
      <c r="BA4" s="55"/>
      <c r="BB4" s="55"/>
      <c r="BC4" s="55"/>
      <c r="BD4" s="55"/>
      <c r="BE4" s="55"/>
      <c r="BF4" s="55"/>
      <c r="BG4" s="55"/>
      <c r="BH4" s="55"/>
      <c r="BI4" s="55"/>
    </row>
    <row r="5" spans="1:61" ht="13.5">
      <c r="A5" s="11" t="s">
        <v>59</v>
      </c>
      <c r="B5" s="46"/>
      <c r="C5" s="11" t="s">
        <v>62</v>
      </c>
      <c r="D5" s="118"/>
      <c r="F5" s="11" t="s">
        <v>34</v>
      </c>
      <c r="G5" s="2"/>
      <c r="H5" s="2"/>
      <c r="I5" s="2"/>
      <c r="J5" s="2"/>
      <c r="K5" s="2"/>
      <c r="N5" s="40"/>
      <c r="O5" s="157" t="s">
        <v>198</v>
      </c>
      <c r="P5" s="157"/>
      <c r="Q5" s="157"/>
      <c r="R5" s="149"/>
      <c r="S5" s="149"/>
      <c r="T5" s="162"/>
      <c r="U5" s="172"/>
      <c r="V5" s="172"/>
      <c r="W5" s="172"/>
      <c r="X5" s="172"/>
      <c r="Y5" s="172"/>
      <c r="Z5" s="172"/>
      <c r="AA5" s="172"/>
      <c r="AB5" s="168"/>
      <c r="AD5" s="143" t="s">
        <v>89</v>
      </c>
      <c r="AE5" s="12" t="s">
        <v>80</v>
      </c>
      <c r="AF5" s="12">
        <v>10</v>
      </c>
      <c r="AG5" s="12">
        <v>10</v>
      </c>
      <c r="AH5" s="12">
        <v>10</v>
      </c>
      <c r="AI5" s="12">
        <v>10</v>
      </c>
      <c r="AJ5" s="12">
        <v>10</v>
      </c>
      <c r="AK5" s="12" t="s">
        <v>101</v>
      </c>
      <c r="AL5" s="12" t="s">
        <v>101</v>
      </c>
      <c r="AM5" s="12" t="s">
        <v>236</v>
      </c>
      <c r="AN5" s="12" t="s">
        <v>237</v>
      </c>
      <c r="AO5" s="12" t="s">
        <v>432</v>
      </c>
      <c r="AQ5" s="120" t="s">
        <v>112</v>
      </c>
      <c r="AR5" s="122" t="s">
        <v>165</v>
      </c>
      <c r="AS5" s="43"/>
      <c r="AT5" s="71" t="s">
        <v>288</v>
      </c>
      <c r="AU5" s="43"/>
      <c r="AX5" s="43"/>
      <c r="AY5" s="43"/>
      <c r="AZ5" s="55"/>
      <c r="BA5" s="55"/>
      <c r="BB5" s="55"/>
      <c r="BC5" s="55"/>
      <c r="BD5" s="55"/>
      <c r="BE5" s="55"/>
      <c r="BF5" s="55"/>
      <c r="BG5" s="55"/>
      <c r="BH5" s="55"/>
      <c r="BI5" s="55"/>
    </row>
    <row r="6" spans="1:61" ht="13.5">
      <c r="A6" s="11" t="s">
        <v>60</v>
      </c>
      <c r="B6" s="46"/>
      <c r="C6" s="11" t="s">
        <v>63</v>
      </c>
      <c r="D6" s="118"/>
      <c r="F6" s="11" t="s">
        <v>35</v>
      </c>
      <c r="G6" s="9">
        <f>SUM(G3:G5)</f>
        <v>0</v>
      </c>
      <c r="H6" s="9">
        <f>SUM(H3:H5)</f>
        <v>0</v>
      </c>
      <c r="I6" s="9">
        <f>SUM(I3:I5)</f>
        <v>0</v>
      </c>
      <c r="J6" s="9">
        <f>SUM(J3:J5)</f>
        <v>0</v>
      </c>
      <c r="K6" s="9">
        <f>SUM(K3:K5)</f>
        <v>0</v>
      </c>
      <c r="N6" s="40"/>
      <c r="O6" s="157" t="s">
        <v>199</v>
      </c>
      <c r="P6" s="157"/>
      <c r="Q6" s="157"/>
      <c r="R6" s="149"/>
      <c r="S6" s="149"/>
      <c r="T6" s="162"/>
      <c r="U6" s="172"/>
      <c r="V6" s="172"/>
      <c r="W6" s="172"/>
      <c r="X6" s="172"/>
      <c r="Y6" s="172"/>
      <c r="Z6" s="172"/>
      <c r="AA6" s="172"/>
      <c r="AB6" s="168"/>
      <c r="AD6" s="143" t="s">
        <v>90</v>
      </c>
      <c r="AE6" s="12" t="s">
        <v>80</v>
      </c>
      <c r="AF6" s="12">
        <v>10</v>
      </c>
      <c r="AG6" s="12">
        <v>10</v>
      </c>
      <c r="AH6" s="12">
        <v>10</v>
      </c>
      <c r="AI6" s="12">
        <v>10</v>
      </c>
      <c r="AJ6" s="12">
        <v>10</v>
      </c>
      <c r="AK6" s="12" t="s">
        <v>101</v>
      </c>
      <c r="AL6" s="12" t="s">
        <v>101</v>
      </c>
      <c r="AM6" s="12" t="s">
        <v>238</v>
      </c>
      <c r="AN6" s="12" t="s">
        <v>237</v>
      </c>
      <c r="AO6" s="12" t="s">
        <v>432</v>
      </c>
      <c r="AQ6" s="120" t="s">
        <v>113</v>
      </c>
      <c r="AR6" s="122" t="s">
        <v>350</v>
      </c>
      <c r="AS6" s="43"/>
      <c r="AT6" s="71" t="s">
        <v>289</v>
      </c>
      <c r="AU6" s="43"/>
      <c r="AX6" s="43"/>
      <c r="AY6" s="43"/>
      <c r="AZ6" s="55"/>
      <c r="BA6" s="55"/>
      <c r="BB6" s="55"/>
      <c r="BC6" s="55"/>
      <c r="BD6" s="55"/>
      <c r="BE6" s="55"/>
      <c r="BF6" s="55"/>
      <c r="BG6" s="55"/>
      <c r="BH6" s="55"/>
      <c r="BI6" s="55"/>
    </row>
    <row r="7" spans="1:61" ht="13.5">
      <c r="A7" s="44" t="s">
        <v>208</v>
      </c>
      <c r="B7" s="46"/>
      <c r="C7" s="44" t="s">
        <v>206</v>
      </c>
      <c r="D7" s="118"/>
      <c r="N7" s="42"/>
      <c r="O7" s="157" t="s">
        <v>200</v>
      </c>
      <c r="P7" s="157"/>
      <c r="Q7" s="157"/>
      <c r="R7" s="170"/>
      <c r="S7" s="170"/>
      <c r="T7" s="171"/>
      <c r="U7" s="172"/>
      <c r="V7" s="172"/>
      <c r="W7" s="172"/>
      <c r="X7" s="172"/>
      <c r="Y7" s="172"/>
      <c r="Z7" s="172"/>
      <c r="AA7" s="172"/>
      <c r="AB7" s="168"/>
      <c r="AD7" s="143" t="s">
        <v>91</v>
      </c>
      <c r="AE7" s="12" t="s">
        <v>80</v>
      </c>
      <c r="AF7" s="12">
        <v>10</v>
      </c>
      <c r="AG7" s="12">
        <v>10</v>
      </c>
      <c r="AH7" s="12">
        <v>10</v>
      </c>
      <c r="AI7" s="12">
        <v>10</v>
      </c>
      <c r="AJ7" s="12">
        <v>10</v>
      </c>
      <c r="AK7" s="12" t="s">
        <v>101</v>
      </c>
      <c r="AL7" s="12" t="s">
        <v>101</v>
      </c>
      <c r="AM7" s="12" t="s">
        <v>239</v>
      </c>
      <c r="AN7" s="12" t="s">
        <v>240</v>
      </c>
      <c r="AO7" s="12" t="s">
        <v>432</v>
      </c>
      <c r="AQ7" s="120" t="s">
        <v>104</v>
      </c>
      <c r="AR7" s="122" t="s">
        <v>644</v>
      </c>
      <c r="AS7" s="43"/>
      <c r="AT7" s="71" t="s">
        <v>290</v>
      </c>
      <c r="AU7" s="43"/>
      <c r="AX7" s="43"/>
      <c r="AY7" s="43"/>
      <c r="AZ7" s="55"/>
      <c r="BA7" s="55"/>
      <c r="BB7" s="55"/>
      <c r="BC7" s="55"/>
      <c r="BD7" s="55"/>
      <c r="BE7" s="55"/>
      <c r="BF7" s="55"/>
      <c r="BG7" s="55"/>
      <c r="BH7" s="55"/>
      <c r="BI7" s="55"/>
    </row>
    <row r="8" spans="2:61" ht="13.5">
      <c r="B8" s="47"/>
      <c r="C8" s="52" t="s">
        <v>64</v>
      </c>
      <c r="D8" s="53">
        <f>SUM(D5:D7)</f>
        <v>0</v>
      </c>
      <c r="N8" s="42"/>
      <c r="O8" s="42" t="b">
        <v>0</v>
      </c>
      <c r="P8" s="42"/>
      <c r="Q8" s="42"/>
      <c r="R8" s="42" t="b">
        <v>0</v>
      </c>
      <c r="S8" s="42"/>
      <c r="T8" s="42"/>
      <c r="U8" s="172"/>
      <c r="V8" s="172"/>
      <c r="W8" s="172"/>
      <c r="X8" s="172"/>
      <c r="Y8" s="172"/>
      <c r="Z8" s="172"/>
      <c r="AA8" s="172"/>
      <c r="AB8" s="168"/>
      <c r="AD8" s="143" t="s">
        <v>92</v>
      </c>
      <c r="AE8" s="12" t="s">
        <v>80</v>
      </c>
      <c r="AF8" s="12">
        <v>10</v>
      </c>
      <c r="AG8" s="12">
        <v>10</v>
      </c>
      <c r="AH8" s="12">
        <v>10</v>
      </c>
      <c r="AI8" s="12">
        <v>10</v>
      </c>
      <c r="AJ8" s="12">
        <v>10</v>
      </c>
      <c r="AK8" s="12" t="s">
        <v>101</v>
      </c>
      <c r="AL8" s="12" t="s">
        <v>101</v>
      </c>
      <c r="AM8" s="12" t="s">
        <v>244</v>
      </c>
      <c r="AN8" s="12" t="s">
        <v>245</v>
      </c>
      <c r="AO8" s="12" t="s">
        <v>432</v>
      </c>
      <c r="AQ8" s="120" t="s">
        <v>114</v>
      </c>
      <c r="AR8" s="122" t="s">
        <v>645</v>
      </c>
      <c r="AS8" s="43"/>
      <c r="AT8" s="71" t="s">
        <v>291</v>
      </c>
      <c r="AU8" s="43"/>
      <c r="AX8" s="43"/>
      <c r="AY8" s="43"/>
      <c r="AZ8" s="55"/>
      <c r="BA8" s="55"/>
      <c r="BB8" s="55"/>
      <c r="BC8" s="55"/>
      <c r="BD8" s="55"/>
      <c r="BE8" s="55"/>
      <c r="BF8" s="55"/>
      <c r="BG8" s="55"/>
      <c r="BH8" s="55"/>
      <c r="BI8" s="55"/>
    </row>
    <row r="9" spans="2:61" ht="13.5">
      <c r="B9" s="47"/>
      <c r="F9" s="11"/>
      <c r="G9" s="11" t="s">
        <v>74</v>
      </c>
      <c r="H9" s="11" t="s">
        <v>75</v>
      </c>
      <c r="I9" s="11" t="s">
        <v>44</v>
      </c>
      <c r="J9" s="11" t="s">
        <v>76</v>
      </c>
      <c r="K9" s="11" t="s">
        <v>17</v>
      </c>
      <c r="L9" s="11" t="s">
        <v>16</v>
      </c>
      <c r="M9" s="11" t="s">
        <v>18</v>
      </c>
      <c r="N9" s="43"/>
      <c r="O9" s="43" t="b">
        <v>0</v>
      </c>
      <c r="P9" s="43"/>
      <c r="Q9" s="43"/>
      <c r="R9" s="43"/>
      <c r="S9" s="43"/>
      <c r="T9" s="43"/>
      <c r="U9" s="172"/>
      <c r="V9" s="172"/>
      <c r="W9" s="172"/>
      <c r="X9" s="172"/>
      <c r="Y9" s="172"/>
      <c r="Z9" s="172"/>
      <c r="AA9" s="172"/>
      <c r="AB9" s="168"/>
      <c r="AD9" s="143" t="s">
        <v>93</v>
      </c>
      <c r="AE9" s="12" t="s">
        <v>80</v>
      </c>
      <c r="AF9" s="12">
        <v>10</v>
      </c>
      <c r="AG9" s="12">
        <v>10</v>
      </c>
      <c r="AH9" s="12">
        <v>10</v>
      </c>
      <c r="AI9" s="12">
        <v>10</v>
      </c>
      <c r="AJ9" s="12">
        <v>10</v>
      </c>
      <c r="AK9" s="12" t="s">
        <v>101</v>
      </c>
      <c r="AL9" s="12" t="s">
        <v>101</v>
      </c>
      <c r="AM9" s="12" t="s">
        <v>236</v>
      </c>
      <c r="AN9" s="12" t="s">
        <v>234</v>
      </c>
      <c r="AO9" s="12" t="s">
        <v>432</v>
      </c>
      <c r="AQ9" s="120" t="s">
        <v>115</v>
      </c>
      <c r="AR9" s="122" t="s">
        <v>166</v>
      </c>
      <c r="AS9" s="43"/>
      <c r="AT9" s="71" t="s">
        <v>292</v>
      </c>
      <c r="AU9" s="43"/>
      <c r="AX9" s="43"/>
      <c r="AY9" s="43"/>
      <c r="AZ9" s="55"/>
      <c r="BA9" s="55"/>
      <c r="BB9" s="55"/>
      <c r="BC9" s="55"/>
      <c r="BD9" s="55"/>
      <c r="BE9" s="55"/>
      <c r="BF9" s="55"/>
      <c r="BG9" s="55"/>
      <c r="BH9" s="55"/>
      <c r="BI9" s="55"/>
    </row>
    <row r="10" spans="1:61" ht="15">
      <c r="A10" s="11" t="s">
        <v>61</v>
      </c>
      <c r="B10" s="45">
        <f>IF($B$5="","",VLOOKUP($B$5,AD3:AJ53,2,FALSE))</f>
      </c>
      <c r="F10" s="11" t="s">
        <v>73</v>
      </c>
      <c r="G10" s="9">
        <f>($G$6+$K$6)*2+$D$8*4</f>
        <v>0</v>
      </c>
      <c r="H10" s="9">
        <f>$G$6+$D$8*2</f>
        <v>0</v>
      </c>
      <c r="I10" s="9">
        <f>$H$6</f>
        <v>0</v>
      </c>
      <c r="J10" s="9">
        <f>$I$6</f>
        <v>0</v>
      </c>
      <c r="K10" s="9">
        <f>$K$6</f>
        <v>0</v>
      </c>
      <c r="L10" s="9">
        <f>$H$6-5</f>
        <v>-5</v>
      </c>
      <c r="M10" s="9">
        <f>$I$6</f>
        <v>0</v>
      </c>
      <c r="N10" s="43"/>
      <c r="O10" s="43"/>
      <c r="P10" s="43"/>
      <c r="Q10" s="43"/>
      <c r="R10" s="43"/>
      <c r="S10" s="43"/>
      <c r="T10" s="43"/>
      <c r="U10" s="172"/>
      <c r="V10" s="172"/>
      <c r="W10" s="172"/>
      <c r="X10" s="172"/>
      <c r="Y10" s="172"/>
      <c r="Z10" s="172"/>
      <c r="AA10" s="172"/>
      <c r="AB10" s="168"/>
      <c r="AD10" s="143" t="s">
        <v>94</v>
      </c>
      <c r="AE10" s="12" t="s">
        <v>80</v>
      </c>
      <c r="AF10" s="12">
        <v>10</v>
      </c>
      <c r="AG10" s="12">
        <v>10</v>
      </c>
      <c r="AH10" s="12">
        <v>10</v>
      </c>
      <c r="AI10" s="12">
        <v>10</v>
      </c>
      <c r="AJ10" s="12">
        <v>10</v>
      </c>
      <c r="AK10" s="12" t="s">
        <v>101</v>
      </c>
      <c r="AL10" s="12" t="s">
        <v>101</v>
      </c>
      <c r="AM10" s="12" t="s">
        <v>238</v>
      </c>
      <c r="AN10" s="12" t="s">
        <v>237</v>
      </c>
      <c r="AO10" s="12" t="s">
        <v>432</v>
      </c>
      <c r="AQ10" s="120" t="s">
        <v>116</v>
      </c>
      <c r="AR10" s="122" t="s">
        <v>167</v>
      </c>
      <c r="AS10" s="43"/>
      <c r="AT10" s="71" t="s">
        <v>293</v>
      </c>
      <c r="AU10" s="43"/>
      <c r="AX10" s="43"/>
      <c r="AY10" s="43"/>
      <c r="AZ10" s="55"/>
      <c r="BA10" s="55"/>
      <c r="BB10" s="55"/>
      <c r="BC10" s="55"/>
      <c r="BD10" s="55"/>
      <c r="BE10" s="55"/>
      <c r="BF10" s="55"/>
      <c r="BG10" s="55"/>
      <c r="BH10" s="55"/>
      <c r="BI10" s="55"/>
    </row>
    <row r="11" spans="1:61" ht="15">
      <c r="A11" s="44" t="s">
        <v>207</v>
      </c>
      <c r="B11" s="46"/>
      <c r="F11" s="11" t="s">
        <v>29</v>
      </c>
      <c r="G11" s="26">
        <f>'特技シート'!AK70</f>
        <v>0</v>
      </c>
      <c r="H11" s="26">
        <f>'特技シート'!AL70</f>
        <v>0</v>
      </c>
      <c r="I11" s="26">
        <f>'特技シート'!AM70</f>
        <v>0</v>
      </c>
      <c r="J11" s="26">
        <f>'特技シート'!AN70</f>
        <v>0</v>
      </c>
      <c r="K11" s="26">
        <f>'特技シート'!AO70</f>
        <v>0</v>
      </c>
      <c r="L11" s="26">
        <f>'特技シート'!AP70</f>
        <v>0</v>
      </c>
      <c r="M11" s="26">
        <f>'特技シート'!AQ70</f>
        <v>0</v>
      </c>
      <c r="N11" s="43"/>
      <c r="O11" s="43"/>
      <c r="P11" s="43"/>
      <c r="Q11" s="43"/>
      <c r="R11" s="43"/>
      <c r="S11" s="43"/>
      <c r="T11" s="43"/>
      <c r="U11" s="172"/>
      <c r="V11" s="172"/>
      <c r="W11" s="172"/>
      <c r="X11" s="172"/>
      <c r="Y11" s="172"/>
      <c r="Z11" s="172"/>
      <c r="AA11" s="172"/>
      <c r="AB11" s="168"/>
      <c r="AD11" s="143" t="s">
        <v>95</v>
      </c>
      <c r="AE11" s="12" t="s">
        <v>80</v>
      </c>
      <c r="AF11" s="12">
        <v>10</v>
      </c>
      <c r="AG11" s="12">
        <v>10</v>
      </c>
      <c r="AH11" s="12">
        <v>10</v>
      </c>
      <c r="AI11" s="12">
        <v>10</v>
      </c>
      <c r="AJ11" s="12">
        <v>10</v>
      </c>
      <c r="AK11" s="12" t="s">
        <v>101</v>
      </c>
      <c r="AL11" s="12" t="s">
        <v>101</v>
      </c>
      <c r="AM11" s="12" t="s">
        <v>226</v>
      </c>
      <c r="AN11" s="12" t="s">
        <v>241</v>
      </c>
      <c r="AO11" s="12" t="s">
        <v>432</v>
      </c>
      <c r="AQ11" s="120" t="s">
        <v>117</v>
      </c>
      <c r="AR11" s="122" t="s">
        <v>168</v>
      </c>
      <c r="AS11" s="43"/>
      <c r="AT11" s="71" t="s">
        <v>294</v>
      </c>
      <c r="AU11" s="43"/>
      <c r="AX11" s="43"/>
      <c r="AY11" s="43"/>
      <c r="AZ11" s="55"/>
      <c r="BA11" s="55"/>
      <c r="BB11" s="55"/>
      <c r="BC11" s="55"/>
      <c r="BD11" s="55"/>
      <c r="BE11" s="55"/>
      <c r="BF11" s="55"/>
      <c r="BG11" s="55"/>
      <c r="BH11" s="55"/>
      <c r="BI11" s="55"/>
    </row>
    <row r="12" spans="6:61" ht="13.5">
      <c r="F12" s="11" t="s">
        <v>34</v>
      </c>
      <c r="G12" s="2"/>
      <c r="H12" s="2"/>
      <c r="I12" s="2"/>
      <c r="J12" s="2"/>
      <c r="K12" s="2"/>
      <c r="L12" s="2"/>
      <c r="M12" s="2"/>
      <c r="N12" s="43"/>
      <c r="O12" s="43"/>
      <c r="P12" s="43"/>
      <c r="Q12" s="43"/>
      <c r="R12" s="43"/>
      <c r="S12" s="43"/>
      <c r="T12" s="43"/>
      <c r="U12" s="172"/>
      <c r="V12" s="172"/>
      <c r="W12" s="172"/>
      <c r="X12" s="172"/>
      <c r="Y12" s="172"/>
      <c r="Z12" s="172"/>
      <c r="AA12" s="172"/>
      <c r="AB12" s="168"/>
      <c r="AD12" s="143" t="s">
        <v>96</v>
      </c>
      <c r="AE12" s="12" t="s">
        <v>80</v>
      </c>
      <c r="AF12" s="12">
        <v>10</v>
      </c>
      <c r="AG12" s="12">
        <v>10</v>
      </c>
      <c r="AH12" s="12">
        <v>10</v>
      </c>
      <c r="AI12" s="12">
        <v>10</v>
      </c>
      <c r="AJ12" s="12">
        <v>10</v>
      </c>
      <c r="AK12" s="12" t="s">
        <v>101</v>
      </c>
      <c r="AL12" s="12" t="s">
        <v>101</v>
      </c>
      <c r="AM12" s="12" t="s">
        <v>256</v>
      </c>
      <c r="AN12" s="12" t="s">
        <v>257</v>
      </c>
      <c r="AO12" s="12" t="s">
        <v>432</v>
      </c>
      <c r="AQ12" s="120" t="s">
        <v>118</v>
      </c>
      <c r="AR12" s="122" t="s">
        <v>169</v>
      </c>
      <c r="AS12" s="43"/>
      <c r="AT12" s="92" t="s">
        <v>506</v>
      </c>
      <c r="AU12" s="43"/>
      <c r="AX12" s="43"/>
      <c r="AY12" s="43"/>
      <c r="AZ12" s="55"/>
      <c r="BA12" s="55"/>
      <c r="BB12" s="55"/>
      <c r="BC12" s="55"/>
      <c r="BD12" s="55"/>
      <c r="BE12" s="55"/>
      <c r="BF12" s="55"/>
      <c r="BG12" s="55"/>
      <c r="BH12" s="55"/>
      <c r="BI12" s="55"/>
    </row>
    <row r="13" spans="1:61" ht="15">
      <c r="A13" s="11" t="s">
        <v>109</v>
      </c>
      <c r="B13" s="4"/>
      <c r="F13" s="11" t="s">
        <v>35</v>
      </c>
      <c r="G13" s="9">
        <f aca="true" t="shared" si="0" ref="G13:M13">SUM(G10:G12)</f>
        <v>0</v>
      </c>
      <c r="H13" s="9">
        <f t="shared" si="0"/>
        <v>0</v>
      </c>
      <c r="I13" s="9">
        <f t="shared" si="0"/>
        <v>0</v>
      </c>
      <c r="J13" s="9">
        <f t="shared" si="0"/>
        <v>0</v>
      </c>
      <c r="K13" s="9">
        <f t="shared" si="0"/>
        <v>0</v>
      </c>
      <c r="L13" s="9">
        <f>IF(SUM(L10:L12)&lt;0,0,SUM(L10:L12))</f>
        <v>0</v>
      </c>
      <c r="M13" s="9">
        <f t="shared" si="0"/>
        <v>0</v>
      </c>
      <c r="N13" s="6"/>
      <c r="O13" s="6"/>
      <c r="P13" s="6"/>
      <c r="Q13" s="6"/>
      <c r="R13" s="6"/>
      <c r="S13" s="6"/>
      <c r="T13" s="6"/>
      <c r="U13" s="6"/>
      <c r="V13" s="6"/>
      <c r="W13" s="6"/>
      <c r="X13" s="6"/>
      <c r="Y13" s="6"/>
      <c r="Z13" s="6"/>
      <c r="AA13" s="6"/>
      <c r="AB13" s="169"/>
      <c r="AD13" s="143" t="s">
        <v>97</v>
      </c>
      <c r="AE13" s="12" t="s">
        <v>80</v>
      </c>
      <c r="AF13" s="12">
        <v>10</v>
      </c>
      <c r="AG13" s="12">
        <v>10</v>
      </c>
      <c r="AH13" s="12">
        <v>10</v>
      </c>
      <c r="AI13" s="12">
        <v>10</v>
      </c>
      <c r="AJ13" s="12">
        <v>10</v>
      </c>
      <c r="AK13" s="12" t="s">
        <v>101</v>
      </c>
      <c r="AL13" s="12" t="s">
        <v>101</v>
      </c>
      <c r="AM13" s="12" t="s">
        <v>246</v>
      </c>
      <c r="AN13" s="12" t="s">
        <v>240</v>
      </c>
      <c r="AO13" s="12" t="s">
        <v>432</v>
      </c>
      <c r="AQ13" s="120" t="s">
        <v>119</v>
      </c>
      <c r="AR13" s="122" t="s">
        <v>660</v>
      </c>
      <c r="AS13" s="43"/>
      <c r="AT13" s="43"/>
      <c r="AU13" s="43"/>
      <c r="AX13" s="43"/>
      <c r="AY13" s="43"/>
      <c r="AZ13" s="55"/>
      <c r="BA13" s="55"/>
      <c r="BB13" s="55"/>
      <c r="BC13" s="55"/>
      <c r="BD13" s="55"/>
      <c r="BE13" s="55"/>
      <c r="BF13" s="55"/>
      <c r="BG13" s="55"/>
      <c r="BH13" s="55"/>
      <c r="BI13" s="55"/>
    </row>
    <row r="14" spans="1:61" ht="13.5">
      <c r="A14" s="24" t="s">
        <v>185</v>
      </c>
      <c r="B14" s="4"/>
      <c r="N14" s="5"/>
      <c r="O14" s="5"/>
      <c r="P14" s="5"/>
      <c r="Q14" s="5"/>
      <c r="R14" s="5"/>
      <c r="S14" s="5"/>
      <c r="T14" s="5"/>
      <c r="U14" s="157" t="s">
        <v>106</v>
      </c>
      <c r="V14" s="157"/>
      <c r="W14" s="157"/>
      <c r="X14" s="157"/>
      <c r="Y14" s="157"/>
      <c r="Z14" s="157"/>
      <c r="AA14" s="6"/>
      <c r="AD14" s="143" t="s">
        <v>99</v>
      </c>
      <c r="AE14" s="12" t="s">
        <v>80</v>
      </c>
      <c r="AF14" s="12">
        <v>10</v>
      </c>
      <c r="AG14" s="12">
        <v>10</v>
      </c>
      <c r="AH14" s="12">
        <v>10</v>
      </c>
      <c r="AI14" s="12">
        <v>10</v>
      </c>
      <c r="AJ14" s="12">
        <v>10</v>
      </c>
      <c r="AK14" s="12" t="s">
        <v>101</v>
      </c>
      <c r="AL14" s="12" t="s">
        <v>101</v>
      </c>
      <c r="AM14" s="12" t="s">
        <v>265</v>
      </c>
      <c r="AN14" s="12" t="s">
        <v>265</v>
      </c>
      <c r="AO14" s="12" t="s">
        <v>432</v>
      </c>
      <c r="AQ14" s="120" t="s">
        <v>120</v>
      </c>
      <c r="AR14" s="122" t="s">
        <v>170</v>
      </c>
      <c r="AS14" s="43"/>
      <c r="AT14" s="43"/>
      <c r="AU14" s="43"/>
      <c r="AX14" s="43"/>
      <c r="AY14" s="43"/>
      <c r="AZ14" s="55"/>
      <c r="BA14" s="55"/>
      <c r="BB14" s="55"/>
      <c r="BC14" s="55"/>
      <c r="BD14" s="55"/>
      <c r="BE14" s="55"/>
      <c r="BF14" s="55"/>
      <c r="BG14" s="55"/>
      <c r="BH14" s="55"/>
      <c r="BI14" s="55"/>
    </row>
    <row r="15" spans="6:61" ht="13.5">
      <c r="F15" s="11" t="s">
        <v>36</v>
      </c>
      <c r="G15" s="157" t="s">
        <v>37</v>
      </c>
      <c r="H15" s="157"/>
      <c r="I15" s="157"/>
      <c r="J15" s="11" t="s">
        <v>39</v>
      </c>
      <c r="K15" s="11" t="s">
        <v>40</v>
      </c>
      <c r="L15" s="11" t="s">
        <v>42</v>
      </c>
      <c r="M15" s="11" t="s">
        <v>43</v>
      </c>
      <c r="N15" s="11" t="s">
        <v>44</v>
      </c>
      <c r="O15" s="11" t="s">
        <v>55</v>
      </c>
      <c r="P15" s="11" t="s">
        <v>45</v>
      </c>
      <c r="Q15" s="11" t="s">
        <v>46</v>
      </c>
      <c r="R15" s="11" t="s">
        <v>47</v>
      </c>
      <c r="S15" s="11" t="s">
        <v>48</v>
      </c>
      <c r="T15" s="11" t="s">
        <v>56</v>
      </c>
      <c r="U15" s="11" t="s">
        <v>51</v>
      </c>
      <c r="V15" s="11" t="s">
        <v>49</v>
      </c>
      <c r="W15" s="11" t="s">
        <v>50</v>
      </c>
      <c r="X15" s="11" t="s">
        <v>52</v>
      </c>
      <c r="Y15" s="11" t="s">
        <v>53</v>
      </c>
      <c r="Z15" s="11" t="s">
        <v>54</v>
      </c>
      <c r="AA15" s="37" t="s">
        <v>194</v>
      </c>
      <c r="AB15" s="24" t="s">
        <v>187</v>
      </c>
      <c r="AD15" s="143" t="s">
        <v>351</v>
      </c>
      <c r="AE15" s="12" t="s">
        <v>352</v>
      </c>
      <c r="AF15" s="12">
        <v>10</v>
      </c>
      <c r="AG15" s="12">
        <v>10</v>
      </c>
      <c r="AH15" s="12">
        <v>10</v>
      </c>
      <c r="AI15" s="12">
        <v>10</v>
      </c>
      <c r="AJ15" s="12">
        <v>10</v>
      </c>
      <c r="AK15" s="12" t="s">
        <v>353</v>
      </c>
      <c r="AL15" s="12" t="s">
        <v>354</v>
      </c>
      <c r="AM15" s="12" t="s">
        <v>355</v>
      </c>
      <c r="AN15" s="12" t="s">
        <v>355</v>
      </c>
      <c r="AO15" s="12" t="s">
        <v>432</v>
      </c>
      <c r="AQ15" s="120" t="s">
        <v>121</v>
      </c>
      <c r="AR15" s="122" t="s">
        <v>646</v>
      </c>
      <c r="AS15" s="43"/>
      <c r="AT15" s="43"/>
      <c r="AU15" s="43"/>
      <c r="AX15" s="43"/>
      <c r="AY15" s="43"/>
      <c r="AZ15" s="55"/>
      <c r="BA15" s="55"/>
      <c r="BB15" s="55"/>
      <c r="BC15" s="55"/>
      <c r="BD15" s="55"/>
      <c r="BE15" s="55"/>
      <c r="BF15" s="55"/>
      <c r="BG15" s="55"/>
      <c r="BH15" s="55"/>
      <c r="BI15" s="55"/>
    </row>
    <row r="16" spans="6:61" ht="13.5">
      <c r="F16" s="11" t="s">
        <v>73</v>
      </c>
      <c r="G16" s="164"/>
      <c r="H16" s="164"/>
      <c r="I16" s="164"/>
      <c r="J16" s="9">
        <f>$G$6</f>
        <v>0</v>
      </c>
      <c r="K16" s="9">
        <f>$G$6</f>
        <v>0</v>
      </c>
      <c r="L16" s="7"/>
      <c r="M16" s="7"/>
      <c r="N16" s="9">
        <f>$I$13</f>
        <v>0</v>
      </c>
      <c r="O16" s="9">
        <f>$J$13</f>
        <v>0</v>
      </c>
      <c r="P16" s="9">
        <f>$J$13</f>
        <v>0</v>
      </c>
      <c r="Q16" s="9">
        <f>$J$13</f>
        <v>0</v>
      </c>
      <c r="R16" s="9">
        <f>$K$13</f>
        <v>0</v>
      </c>
      <c r="S16" s="9">
        <f>$L$13</f>
        <v>0</v>
      </c>
      <c r="T16" s="9">
        <f>$M$13</f>
        <v>0</v>
      </c>
      <c r="U16" s="7"/>
      <c r="V16" s="7"/>
      <c r="W16" s="7"/>
      <c r="X16" s="7"/>
      <c r="Y16" s="7"/>
      <c r="Z16" s="7"/>
      <c r="AA16" s="38">
        <f>IF(D8&lt;50,INT(D8/5)+1,10)</f>
        <v>1</v>
      </c>
      <c r="AB16" s="27"/>
      <c r="AD16" s="143" t="s">
        <v>434</v>
      </c>
      <c r="AE16" s="12" t="s">
        <v>435</v>
      </c>
      <c r="AF16" s="12">
        <v>10</v>
      </c>
      <c r="AG16" s="12">
        <v>10</v>
      </c>
      <c r="AH16" s="12">
        <v>10</v>
      </c>
      <c r="AI16" s="12">
        <v>10</v>
      </c>
      <c r="AJ16" s="12">
        <v>10</v>
      </c>
      <c r="AK16" s="12" t="s">
        <v>436</v>
      </c>
      <c r="AL16" s="12" t="s">
        <v>436</v>
      </c>
      <c r="AM16" s="12" t="s">
        <v>437</v>
      </c>
      <c r="AN16" s="12" t="s">
        <v>438</v>
      </c>
      <c r="AO16" s="93"/>
      <c r="AQ16" s="120" t="s">
        <v>122</v>
      </c>
      <c r="AR16" s="122" t="s">
        <v>171</v>
      </c>
      <c r="AS16" s="43"/>
      <c r="AT16" s="43"/>
      <c r="AU16" s="43"/>
      <c r="AX16" s="43"/>
      <c r="AY16" s="43"/>
      <c r="AZ16" s="55"/>
      <c r="BA16" s="55"/>
      <c r="BB16" s="55"/>
      <c r="BC16" s="55"/>
      <c r="BD16" s="55"/>
      <c r="BE16" s="55"/>
      <c r="BF16" s="55"/>
      <c r="BG16" s="55"/>
      <c r="BH16" s="55"/>
      <c r="BI16" s="55"/>
    </row>
    <row r="17" spans="1:61" ht="15">
      <c r="A17" s="54"/>
      <c r="B17" s="54"/>
      <c r="F17" s="11" t="s">
        <v>149</v>
      </c>
      <c r="G17" s="148"/>
      <c r="H17" s="148"/>
      <c r="I17" s="148"/>
      <c r="J17" s="2"/>
      <c r="K17" s="2"/>
      <c r="L17" s="2"/>
      <c r="M17" s="8"/>
      <c r="N17" s="2"/>
      <c r="O17" s="2"/>
      <c r="P17" s="2"/>
      <c r="Q17" s="2"/>
      <c r="R17" s="2"/>
      <c r="S17" s="2"/>
      <c r="T17" s="2"/>
      <c r="U17" s="2"/>
      <c r="V17" s="2"/>
      <c r="W17" s="2"/>
      <c r="X17" s="2"/>
      <c r="Y17" s="2"/>
      <c r="Z17" s="2"/>
      <c r="AA17" s="36"/>
      <c r="AB17" s="50"/>
      <c r="AD17" s="143" t="s">
        <v>564</v>
      </c>
      <c r="AE17" s="12" t="s">
        <v>565</v>
      </c>
      <c r="AF17" s="12">
        <v>10</v>
      </c>
      <c r="AG17" s="12">
        <v>10</v>
      </c>
      <c r="AH17" s="12">
        <v>10</v>
      </c>
      <c r="AI17" s="12">
        <v>10</v>
      </c>
      <c r="AJ17" s="12">
        <v>10</v>
      </c>
      <c r="AK17" s="12" t="s">
        <v>566</v>
      </c>
      <c r="AL17" s="12" t="s">
        <v>567</v>
      </c>
      <c r="AM17" s="12" t="s">
        <v>568</v>
      </c>
      <c r="AN17" s="12" t="s">
        <v>568</v>
      </c>
      <c r="AO17" s="12" t="s">
        <v>569</v>
      </c>
      <c r="AQ17" s="120" t="s">
        <v>123</v>
      </c>
      <c r="AR17" s="122" t="s">
        <v>172</v>
      </c>
      <c r="AS17" s="43"/>
      <c r="AT17" s="43"/>
      <c r="AU17" s="43"/>
      <c r="AX17" s="43"/>
      <c r="AY17" s="43"/>
      <c r="AZ17" s="55"/>
      <c r="BA17" s="55"/>
      <c r="BB17" s="55"/>
      <c r="BC17" s="55"/>
      <c r="BD17" s="55"/>
      <c r="BE17" s="55"/>
      <c r="BF17" s="55"/>
      <c r="BG17" s="55"/>
      <c r="BH17" s="55"/>
      <c r="BI17" s="55"/>
    </row>
    <row r="18" spans="1:61" ht="15">
      <c r="A18" s="54"/>
      <c r="B18" s="54"/>
      <c r="F18" s="11" t="s">
        <v>338</v>
      </c>
      <c r="G18" s="148"/>
      <c r="H18" s="148"/>
      <c r="I18" s="148"/>
      <c r="J18" s="2"/>
      <c r="K18" s="2"/>
      <c r="L18" s="2"/>
      <c r="M18" s="2"/>
      <c r="N18" s="2"/>
      <c r="O18" s="2"/>
      <c r="P18" s="2"/>
      <c r="Q18" s="2"/>
      <c r="R18" s="2"/>
      <c r="S18" s="2"/>
      <c r="T18" s="2"/>
      <c r="U18" s="2"/>
      <c r="V18" s="2"/>
      <c r="W18" s="2"/>
      <c r="X18" s="2"/>
      <c r="Y18" s="2"/>
      <c r="Z18" s="2"/>
      <c r="AA18" s="36"/>
      <c r="AB18" s="50"/>
      <c r="AD18" s="143" t="s">
        <v>429</v>
      </c>
      <c r="AE18" s="12" t="s">
        <v>80</v>
      </c>
      <c r="AF18" s="12">
        <v>10</v>
      </c>
      <c r="AG18" s="12">
        <v>10</v>
      </c>
      <c r="AH18" s="12">
        <v>10</v>
      </c>
      <c r="AI18" s="12">
        <v>10</v>
      </c>
      <c r="AJ18" s="12">
        <v>10</v>
      </c>
      <c r="AK18" s="12" t="s">
        <v>101</v>
      </c>
      <c r="AL18" s="12" t="s">
        <v>101</v>
      </c>
      <c r="AM18" s="12" t="s">
        <v>430</v>
      </c>
      <c r="AN18" s="12" t="s">
        <v>431</v>
      </c>
      <c r="AO18" s="12" t="s">
        <v>433</v>
      </c>
      <c r="AQ18" s="120" t="s">
        <v>102</v>
      </c>
      <c r="AR18" s="122" t="s">
        <v>647</v>
      </c>
      <c r="AS18" s="43"/>
      <c r="AT18" s="43"/>
      <c r="AU18" s="43"/>
      <c r="AX18" s="43"/>
      <c r="AY18" s="43"/>
      <c r="AZ18" s="55"/>
      <c r="BA18" s="55"/>
      <c r="BB18" s="55"/>
      <c r="BC18" s="55"/>
      <c r="BD18" s="55"/>
      <c r="BE18" s="55"/>
      <c r="BF18" s="55"/>
      <c r="BG18" s="55"/>
      <c r="BH18" s="55"/>
      <c r="BI18" s="55"/>
    </row>
    <row r="19" spans="1:61" ht="15">
      <c r="A19" s="54"/>
      <c r="B19" s="54"/>
      <c r="F19" s="11" t="s">
        <v>33</v>
      </c>
      <c r="G19" s="148"/>
      <c r="H19" s="148"/>
      <c r="I19" s="148"/>
      <c r="J19" s="2"/>
      <c r="K19" s="2"/>
      <c r="L19" s="2"/>
      <c r="M19" s="2"/>
      <c r="N19" s="2"/>
      <c r="O19" s="2"/>
      <c r="P19" s="2"/>
      <c r="Q19" s="2"/>
      <c r="R19" s="2"/>
      <c r="S19" s="2"/>
      <c r="T19" s="2"/>
      <c r="U19" s="2"/>
      <c r="V19" s="2"/>
      <c r="W19" s="2"/>
      <c r="X19" s="2"/>
      <c r="Y19" s="2"/>
      <c r="Z19" s="2"/>
      <c r="AA19" s="36"/>
      <c r="AB19" s="50"/>
      <c r="AD19" s="143" t="s">
        <v>745</v>
      </c>
      <c r="AE19" s="12" t="s">
        <v>80</v>
      </c>
      <c r="AF19" s="12">
        <v>10</v>
      </c>
      <c r="AG19" s="12">
        <v>10</v>
      </c>
      <c r="AH19" s="12">
        <v>10</v>
      </c>
      <c r="AI19" s="12">
        <v>10</v>
      </c>
      <c r="AJ19" s="12">
        <v>10</v>
      </c>
      <c r="AK19" s="12" t="s">
        <v>101</v>
      </c>
      <c r="AL19" s="12" t="s">
        <v>101</v>
      </c>
      <c r="AM19" s="12" t="s">
        <v>753</v>
      </c>
      <c r="AN19" s="12" t="s">
        <v>754</v>
      </c>
      <c r="AO19" s="12" t="s">
        <v>748</v>
      </c>
      <c r="AQ19" s="120" t="s">
        <v>124</v>
      </c>
      <c r="AR19" s="122" t="s">
        <v>648</v>
      </c>
      <c r="AS19" s="43"/>
      <c r="AT19" s="43"/>
      <c r="AU19" s="43"/>
      <c r="AX19" s="43"/>
      <c r="AY19" s="43"/>
      <c r="AZ19" s="55"/>
      <c r="BA19" s="55"/>
      <c r="BB19" s="55"/>
      <c r="BC19" s="55"/>
      <c r="BD19" s="55"/>
      <c r="BE19" s="55"/>
      <c r="BF19" s="55"/>
      <c r="BG19" s="55"/>
      <c r="BH19" s="55"/>
      <c r="BI19" s="55"/>
    </row>
    <row r="20" spans="1:61" ht="15">
      <c r="A20" s="97"/>
      <c r="B20" s="98"/>
      <c r="F20" s="11" t="s">
        <v>146</v>
      </c>
      <c r="G20" s="148"/>
      <c r="H20" s="148"/>
      <c r="I20" s="148"/>
      <c r="J20" s="57"/>
      <c r="K20" s="2"/>
      <c r="L20" s="2"/>
      <c r="M20" s="2"/>
      <c r="N20" s="2"/>
      <c r="O20" s="2"/>
      <c r="P20" s="2"/>
      <c r="Q20" s="2"/>
      <c r="R20" s="2"/>
      <c r="S20" s="2"/>
      <c r="T20" s="2"/>
      <c r="U20" s="2"/>
      <c r="V20" s="2"/>
      <c r="W20" s="2"/>
      <c r="X20" s="2"/>
      <c r="Y20" s="2"/>
      <c r="Z20" s="2"/>
      <c r="AA20" s="36"/>
      <c r="AB20" s="50"/>
      <c r="AD20" s="143" t="s">
        <v>746</v>
      </c>
      <c r="AE20" s="12" t="s">
        <v>80</v>
      </c>
      <c r="AF20" s="12">
        <v>10</v>
      </c>
      <c r="AG20" s="12">
        <v>10</v>
      </c>
      <c r="AH20" s="12">
        <v>10</v>
      </c>
      <c r="AI20" s="12">
        <v>10</v>
      </c>
      <c r="AJ20" s="12">
        <v>10</v>
      </c>
      <c r="AK20" s="12" t="s">
        <v>101</v>
      </c>
      <c r="AL20" s="12" t="s">
        <v>101</v>
      </c>
      <c r="AM20" s="12" t="s">
        <v>755</v>
      </c>
      <c r="AN20" s="12" t="s">
        <v>485</v>
      </c>
      <c r="AO20" s="12" t="s">
        <v>748</v>
      </c>
      <c r="AQ20" s="120" t="s">
        <v>125</v>
      </c>
      <c r="AR20" s="122" t="s">
        <v>649</v>
      </c>
      <c r="AS20" s="43"/>
      <c r="AT20" s="43"/>
      <c r="AU20" s="43"/>
      <c r="AX20" s="43"/>
      <c r="AY20" s="43"/>
      <c r="AZ20" s="55"/>
      <c r="BA20" s="55"/>
      <c r="BB20" s="55"/>
      <c r="BC20" s="55"/>
      <c r="BD20" s="55"/>
      <c r="BE20" s="55"/>
      <c r="BF20" s="55"/>
      <c r="BG20" s="55"/>
      <c r="BH20" s="55"/>
      <c r="BI20" s="55"/>
    </row>
    <row r="21" spans="1:61" ht="15">
      <c r="A21" s="97"/>
      <c r="B21" s="54"/>
      <c r="F21" s="11" t="s">
        <v>147</v>
      </c>
      <c r="G21" s="148"/>
      <c r="H21" s="148"/>
      <c r="I21" s="148"/>
      <c r="J21" s="57"/>
      <c r="K21" s="2"/>
      <c r="L21" s="2"/>
      <c r="M21" s="2"/>
      <c r="N21" s="2"/>
      <c r="O21" s="2"/>
      <c r="P21" s="2"/>
      <c r="Q21" s="2"/>
      <c r="R21" s="2"/>
      <c r="S21" s="2"/>
      <c r="T21" s="2"/>
      <c r="U21" s="2"/>
      <c r="V21" s="2"/>
      <c r="W21" s="2"/>
      <c r="X21" s="2"/>
      <c r="Y21" s="2"/>
      <c r="Z21" s="2"/>
      <c r="AA21" s="36"/>
      <c r="AB21" s="50"/>
      <c r="AD21" s="143" t="s">
        <v>747</v>
      </c>
      <c r="AE21" s="12" t="s">
        <v>80</v>
      </c>
      <c r="AF21" s="12">
        <v>10</v>
      </c>
      <c r="AG21" s="12">
        <v>10</v>
      </c>
      <c r="AH21" s="12">
        <v>10</v>
      </c>
      <c r="AI21" s="12">
        <v>10</v>
      </c>
      <c r="AJ21" s="12">
        <v>10</v>
      </c>
      <c r="AK21" s="12" t="s">
        <v>101</v>
      </c>
      <c r="AL21" s="12" t="s">
        <v>101</v>
      </c>
      <c r="AM21" s="12" t="s">
        <v>756</v>
      </c>
      <c r="AN21" s="12" t="s">
        <v>757</v>
      </c>
      <c r="AO21" s="12" t="s">
        <v>748</v>
      </c>
      <c r="AQ21" s="120" t="s">
        <v>539</v>
      </c>
      <c r="AR21" s="124" t="s">
        <v>541</v>
      </c>
      <c r="AS21" s="43"/>
      <c r="AT21" s="43"/>
      <c r="AX21" s="43"/>
      <c r="AY21" s="43"/>
      <c r="AZ21" s="55"/>
      <c r="BA21" s="55"/>
      <c r="BB21" s="55"/>
      <c r="BC21" s="55"/>
      <c r="BD21" s="55"/>
      <c r="BE21" s="55"/>
      <c r="BF21" s="55"/>
      <c r="BG21" s="55"/>
      <c r="BH21" s="55"/>
      <c r="BI21" s="55"/>
    </row>
    <row r="22" spans="1:61" ht="15">
      <c r="A22" s="97"/>
      <c r="B22" s="54"/>
      <c r="F22" s="56" t="s">
        <v>247</v>
      </c>
      <c r="G22" s="149"/>
      <c r="H22" s="149"/>
      <c r="I22" s="149"/>
      <c r="J22" s="57"/>
      <c r="K22" s="58"/>
      <c r="L22" s="58"/>
      <c r="M22" s="58"/>
      <c r="N22" s="58"/>
      <c r="O22" s="58"/>
      <c r="P22" s="58"/>
      <c r="Q22" s="58"/>
      <c r="R22" s="58"/>
      <c r="S22" s="58"/>
      <c r="T22" s="58"/>
      <c r="U22" s="58"/>
      <c r="V22" s="58"/>
      <c r="W22" s="58"/>
      <c r="X22" s="58"/>
      <c r="Y22" s="58"/>
      <c r="Z22" s="58"/>
      <c r="AA22" s="58"/>
      <c r="AB22" s="4"/>
      <c r="AD22" s="143" t="s">
        <v>229</v>
      </c>
      <c r="AE22" s="12" t="s">
        <v>100</v>
      </c>
      <c r="AF22" s="12">
        <v>12</v>
      </c>
      <c r="AG22" s="12">
        <v>9</v>
      </c>
      <c r="AH22" s="12">
        <v>10</v>
      </c>
      <c r="AI22" s="12">
        <v>12</v>
      </c>
      <c r="AJ22" s="12">
        <v>12</v>
      </c>
      <c r="AK22" s="12" t="s">
        <v>266</v>
      </c>
      <c r="AL22" s="12" t="s">
        <v>267</v>
      </c>
      <c r="AM22" s="12" t="s">
        <v>268</v>
      </c>
      <c r="AN22" s="12" t="s">
        <v>268</v>
      </c>
      <c r="AO22" s="12" t="s">
        <v>432</v>
      </c>
      <c r="AQ22" s="120" t="s">
        <v>540</v>
      </c>
      <c r="AR22" s="124" t="s">
        <v>542</v>
      </c>
      <c r="AS22" s="43"/>
      <c r="AT22" s="43"/>
      <c r="AX22" s="43"/>
      <c r="AY22" s="43"/>
      <c r="AZ22" s="55"/>
      <c r="BA22" s="55"/>
      <c r="BB22" s="55"/>
      <c r="BC22" s="55"/>
      <c r="BD22" s="55"/>
      <c r="BE22" s="55"/>
      <c r="BF22" s="55"/>
      <c r="BG22" s="55"/>
      <c r="BH22" s="55"/>
      <c r="BI22" s="55"/>
    </row>
    <row r="23" spans="1:61" ht="15">
      <c r="A23" s="157" t="s">
        <v>454</v>
      </c>
      <c r="B23" s="157"/>
      <c r="F23" s="11" t="s">
        <v>29</v>
      </c>
      <c r="G23" s="148"/>
      <c r="H23" s="148"/>
      <c r="I23" s="148"/>
      <c r="J23" s="25"/>
      <c r="K23" s="26">
        <f>'特技シート'!AR70</f>
        <v>0</v>
      </c>
      <c r="L23" s="26">
        <f>IF('特技シート'!AT70="","",'特技シート'!AT70)</f>
      </c>
      <c r="M23" s="26">
        <f>'特技シート'!AU70</f>
        <v>0</v>
      </c>
      <c r="N23" s="67">
        <f>'特技シート'!AS70</f>
        <v>0</v>
      </c>
      <c r="O23" s="26">
        <f>'特技シート'!AV70</f>
        <v>0</v>
      </c>
      <c r="P23" s="26">
        <f>'特技シート'!AW70</f>
        <v>0</v>
      </c>
      <c r="Q23" s="26">
        <f>'特技シート'!AX70</f>
        <v>0</v>
      </c>
      <c r="R23" s="115">
        <f>'特技シート'!AY70</f>
        <v>0</v>
      </c>
      <c r="S23" s="115">
        <f>'特技シート'!AZ70</f>
        <v>0</v>
      </c>
      <c r="T23" s="115">
        <f>'特技シート'!BA70</f>
        <v>0</v>
      </c>
      <c r="U23" s="26">
        <f>'特技シート'!BB70</f>
        <v>0</v>
      </c>
      <c r="V23" s="26">
        <f>'特技シート'!BC70</f>
        <v>0</v>
      </c>
      <c r="W23" s="26">
        <f>'特技シート'!BD70</f>
        <v>0</v>
      </c>
      <c r="X23" s="26">
        <f>'特技シート'!BE70</f>
        <v>0</v>
      </c>
      <c r="Y23" s="26">
        <f>'特技シート'!BF70</f>
        <v>0</v>
      </c>
      <c r="Z23" s="26">
        <f>'特技シート'!BG70</f>
        <v>0</v>
      </c>
      <c r="AA23" s="38">
        <f>'特技シート'!BH70</f>
        <v>0</v>
      </c>
      <c r="AB23" s="50"/>
      <c r="AD23" s="143" t="s">
        <v>230</v>
      </c>
      <c r="AE23" s="12" t="s">
        <v>100</v>
      </c>
      <c r="AF23" s="12">
        <v>12</v>
      </c>
      <c r="AG23" s="12">
        <v>10</v>
      </c>
      <c r="AH23" s="12">
        <v>9</v>
      </c>
      <c r="AI23" s="12">
        <v>8</v>
      </c>
      <c r="AJ23" s="12">
        <v>11</v>
      </c>
      <c r="AK23" s="12" t="s">
        <v>303</v>
      </c>
      <c r="AL23" s="12" t="s">
        <v>304</v>
      </c>
      <c r="AM23" s="12" t="s">
        <v>307</v>
      </c>
      <c r="AN23" s="12" t="s">
        <v>306</v>
      </c>
      <c r="AO23" s="12" t="s">
        <v>432</v>
      </c>
      <c r="AQ23" s="120" t="s">
        <v>650</v>
      </c>
      <c r="AR23" s="124" t="s">
        <v>654</v>
      </c>
      <c r="AS23" s="43"/>
      <c r="AT23" s="43"/>
      <c r="AX23" s="43"/>
      <c r="AY23" s="43"/>
      <c r="AZ23" s="55"/>
      <c r="BA23" s="55"/>
      <c r="BB23" s="55"/>
      <c r="BC23" s="55"/>
      <c r="BD23" s="55"/>
      <c r="BE23" s="55"/>
      <c r="BF23" s="55"/>
      <c r="BG23" s="55"/>
      <c r="BH23" s="55"/>
      <c r="BI23" s="55"/>
    </row>
    <row r="24" spans="1:61" ht="15">
      <c r="A24" s="94" t="s">
        <v>455</v>
      </c>
      <c r="B24" s="94" t="s">
        <v>456</v>
      </c>
      <c r="F24" s="11" t="s">
        <v>34</v>
      </c>
      <c r="G24" s="148"/>
      <c r="H24" s="148"/>
      <c r="I24" s="148"/>
      <c r="J24" s="25"/>
      <c r="K24" s="2"/>
      <c r="L24" s="2"/>
      <c r="M24" s="2"/>
      <c r="N24" s="2"/>
      <c r="O24" s="2"/>
      <c r="P24" s="2"/>
      <c r="Q24" s="2"/>
      <c r="R24" s="2"/>
      <c r="S24" s="2"/>
      <c r="T24" s="2"/>
      <c r="U24" s="2"/>
      <c r="V24" s="2"/>
      <c r="W24" s="2"/>
      <c r="X24" s="2"/>
      <c r="Y24" s="2"/>
      <c r="Z24" s="2"/>
      <c r="AA24" s="36"/>
      <c r="AB24" s="50"/>
      <c r="AD24" s="143" t="s">
        <v>84</v>
      </c>
      <c r="AE24" s="12" t="s">
        <v>100</v>
      </c>
      <c r="AF24" s="12">
        <v>10</v>
      </c>
      <c r="AG24" s="12">
        <v>8</v>
      </c>
      <c r="AH24" s="12">
        <v>8</v>
      </c>
      <c r="AI24" s="12">
        <v>13</v>
      </c>
      <c r="AJ24" s="12">
        <v>11</v>
      </c>
      <c r="AK24" s="12" t="s">
        <v>224</v>
      </c>
      <c r="AL24" s="12" t="s">
        <v>225</v>
      </c>
      <c r="AM24" s="12" t="s">
        <v>226</v>
      </c>
      <c r="AN24" s="12" t="s">
        <v>226</v>
      </c>
      <c r="AO24" s="12" t="s">
        <v>432</v>
      </c>
      <c r="AQ24" s="120" t="s">
        <v>651</v>
      </c>
      <c r="AR24" s="124" t="s">
        <v>656</v>
      </c>
      <c r="AS24" s="43"/>
      <c r="AT24" s="43"/>
      <c r="AX24" s="43"/>
      <c r="AY24" s="43"/>
      <c r="AZ24" s="55"/>
      <c r="BA24" s="55"/>
      <c r="BB24" s="55"/>
      <c r="BC24" s="55"/>
      <c r="BD24" s="55"/>
      <c r="BE24" s="55"/>
      <c r="BF24" s="55"/>
      <c r="BG24" s="55"/>
      <c r="BH24" s="55"/>
      <c r="BI24" s="55"/>
    </row>
    <row r="25" spans="1:61" ht="15">
      <c r="A25" s="94"/>
      <c r="B25" s="94"/>
      <c r="F25" s="151" t="s">
        <v>35</v>
      </c>
      <c r="G25" s="152"/>
      <c r="H25" s="152"/>
      <c r="I25" s="153"/>
      <c r="J25" s="11" t="s">
        <v>149</v>
      </c>
      <c r="K25" s="9">
        <f>SUM(K16:K17,K19:K24)</f>
        <v>0</v>
      </c>
      <c r="L25" s="9">
        <f>IF($L$17="","",$L$17)</f>
      </c>
      <c r="M25" s="9">
        <f>SUM(M17,M19:M24)</f>
        <v>0</v>
      </c>
      <c r="N25" s="9">
        <f>SUM(N16:N17,N19:N24)</f>
        <v>0</v>
      </c>
      <c r="O25" s="150">
        <f>SUM(O16:O24)</f>
        <v>0</v>
      </c>
      <c r="P25" s="150">
        <f aca="true" t="shared" si="1" ref="P25:AA25">SUM(P16:P24)</f>
        <v>0</v>
      </c>
      <c r="Q25" s="150" t="str">
        <f>IF(G18="","-",SUM(Q16:Q24))</f>
        <v>-</v>
      </c>
      <c r="R25" s="150">
        <f t="shared" si="1"/>
        <v>0</v>
      </c>
      <c r="S25" s="150">
        <f t="shared" si="1"/>
        <v>0</v>
      </c>
      <c r="T25" s="150">
        <f t="shared" si="1"/>
        <v>0</v>
      </c>
      <c r="U25" s="150">
        <f t="shared" si="1"/>
        <v>0</v>
      </c>
      <c r="V25" s="150">
        <f t="shared" si="1"/>
        <v>0</v>
      </c>
      <c r="W25" s="150">
        <f t="shared" si="1"/>
        <v>0</v>
      </c>
      <c r="X25" s="150">
        <f t="shared" si="1"/>
        <v>0</v>
      </c>
      <c r="Y25" s="150">
        <f t="shared" si="1"/>
        <v>0</v>
      </c>
      <c r="Z25" s="150">
        <f t="shared" si="1"/>
        <v>0</v>
      </c>
      <c r="AA25" s="150">
        <f t="shared" si="1"/>
        <v>1</v>
      </c>
      <c r="AD25" s="143" t="s">
        <v>81</v>
      </c>
      <c r="AE25" s="12" t="s">
        <v>100</v>
      </c>
      <c r="AF25" s="12">
        <v>5</v>
      </c>
      <c r="AG25" s="12">
        <v>12</v>
      </c>
      <c r="AH25" s="12">
        <v>13</v>
      </c>
      <c r="AI25" s="12">
        <v>10</v>
      </c>
      <c r="AJ25" s="12">
        <v>10</v>
      </c>
      <c r="AK25" s="12" t="s">
        <v>102</v>
      </c>
      <c r="AL25" s="12" t="s">
        <v>103</v>
      </c>
      <c r="AM25" s="12" t="s">
        <v>238</v>
      </c>
      <c r="AN25" s="12" t="s">
        <v>236</v>
      </c>
      <c r="AO25" s="12" t="s">
        <v>432</v>
      </c>
      <c r="AQ25" s="120" t="s">
        <v>652</v>
      </c>
      <c r="AR25" s="124" t="s">
        <v>655</v>
      </c>
      <c r="AS25" s="43"/>
      <c r="AT25" s="43"/>
      <c r="AX25" s="43"/>
      <c r="AY25" s="43"/>
      <c r="AZ25" s="55"/>
      <c r="BA25" s="55"/>
      <c r="BB25" s="55"/>
      <c r="BC25" s="55"/>
      <c r="BD25" s="55"/>
      <c r="BE25" s="55"/>
      <c r="BF25" s="55"/>
      <c r="BG25" s="55"/>
      <c r="BH25" s="55"/>
      <c r="BI25" s="55"/>
    </row>
    <row r="26" spans="1:61" ht="15">
      <c r="A26" s="94"/>
      <c r="B26" s="94"/>
      <c r="F26" s="154"/>
      <c r="G26" s="155"/>
      <c r="H26" s="155"/>
      <c r="I26" s="156"/>
      <c r="J26" s="11" t="str">
        <f>F18</f>
        <v>盾</v>
      </c>
      <c r="K26" s="9" t="str">
        <f>IF(G18="","-",SUM(K16,K18:K24))</f>
        <v>-</v>
      </c>
      <c r="L26" s="9">
        <f>IF($L$18="","",$L$18)</f>
      </c>
      <c r="M26" s="9" t="str">
        <f>IF(G18="","-",SUM(M18:M24))</f>
        <v>-</v>
      </c>
      <c r="N26" s="9" t="str">
        <f>IF(G18="","-",SUM(N16,N18:N24))</f>
        <v>-</v>
      </c>
      <c r="O26" s="150"/>
      <c r="P26" s="150"/>
      <c r="Q26" s="150"/>
      <c r="R26" s="150"/>
      <c r="S26" s="150"/>
      <c r="T26" s="150"/>
      <c r="U26" s="150"/>
      <c r="V26" s="150"/>
      <c r="W26" s="150"/>
      <c r="X26" s="150"/>
      <c r="Y26" s="150"/>
      <c r="Z26" s="150"/>
      <c r="AA26" s="150"/>
      <c r="AD26" s="143" t="s">
        <v>231</v>
      </c>
      <c r="AE26" s="12" t="s">
        <v>100</v>
      </c>
      <c r="AF26" s="12">
        <v>9</v>
      </c>
      <c r="AG26" s="12">
        <v>12</v>
      </c>
      <c r="AH26" s="12">
        <v>12</v>
      </c>
      <c r="AI26" s="12">
        <v>9</v>
      </c>
      <c r="AJ26" s="12">
        <v>8</v>
      </c>
      <c r="AK26" s="12" t="s">
        <v>104</v>
      </c>
      <c r="AL26" s="12" t="s">
        <v>105</v>
      </c>
      <c r="AM26" s="12" t="s">
        <v>238</v>
      </c>
      <c r="AN26" s="12" t="s">
        <v>237</v>
      </c>
      <c r="AO26" s="12" t="s">
        <v>432</v>
      </c>
      <c r="AQ26" s="125" t="s">
        <v>653</v>
      </c>
      <c r="AR26" s="126" t="s">
        <v>657</v>
      </c>
      <c r="AS26" s="43"/>
      <c r="AT26" s="43"/>
      <c r="AX26" s="43"/>
      <c r="AY26" s="43"/>
      <c r="AZ26" s="55"/>
      <c r="BA26" s="55"/>
      <c r="BB26" s="55"/>
      <c r="BC26" s="55"/>
      <c r="BD26" s="55"/>
      <c r="BE26" s="55"/>
      <c r="BF26" s="55"/>
      <c r="BG26" s="55"/>
      <c r="BH26" s="55"/>
      <c r="BI26" s="55"/>
    </row>
    <row r="27" spans="27:61" ht="14.25" thickBot="1">
      <c r="AA27" s="6"/>
      <c r="AD27" s="143" t="s">
        <v>232</v>
      </c>
      <c r="AE27" s="12" t="s">
        <v>100</v>
      </c>
      <c r="AF27" s="12">
        <v>12</v>
      </c>
      <c r="AG27" s="12">
        <v>9</v>
      </c>
      <c r="AH27" s="12">
        <v>7</v>
      </c>
      <c r="AI27" s="12">
        <v>10</v>
      </c>
      <c r="AJ27" s="12">
        <v>12</v>
      </c>
      <c r="AK27" s="12" t="s">
        <v>328</v>
      </c>
      <c r="AL27" s="12" t="s">
        <v>329</v>
      </c>
      <c r="AM27" s="12" t="s">
        <v>330</v>
      </c>
      <c r="AN27" s="12" t="s">
        <v>331</v>
      </c>
      <c r="AO27" s="12" t="s">
        <v>432</v>
      </c>
      <c r="AQ27" s="144" t="s">
        <v>743</v>
      </c>
      <c r="AR27" s="145" t="s">
        <v>744</v>
      </c>
      <c r="AS27" s="43"/>
      <c r="AT27" s="43"/>
      <c r="AX27" s="43"/>
      <c r="AY27" s="43"/>
      <c r="AZ27" s="55"/>
      <c r="BA27" s="55"/>
      <c r="BB27" s="55"/>
      <c r="BC27" s="55"/>
      <c r="BD27" s="55"/>
      <c r="BE27" s="55"/>
      <c r="BF27" s="55"/>
      <c r="BG27" s="55"/>
      <c r="BH27" s="55"/>
      <c r="BI27" s="55"/>
    </row>
    <row r="28" spans="1:61" ht="13.5">
      <c r="A28" s="44" t="s">
        <v>77</v>
      </c>
      <c r="B28" s="64" t="s">
        <v>37</v>
      </c>
      <c r="C28" s="157" t="s">
        <v>108</v>
      </c>
      <c r="D28" s="157"/>
      <c r="E28" s="157"/>
      <c r="F28" s="157"/>
      <c r="G28" s="157"/>
      <c r="H28" s="157"/>
      <c r="I28" s="157"/>
      <c r="J28" s="157"/>
      <c r="K28" s="157"/>
      <c r="L28" s="157"/>
      <c r="N28" s="157" t="s">
        <v>278</v>
      </c>
      <c r="O28" s="157"/>
      <c r="P28" s="157"/>
      <c r="Q28" s="157"/>
      <c r="R28" s="157" t="s">
        <v>277</v>
      </c>
      <c r="S28" s="157"/>
      <c r="T28" s="157"/>
      <c r="U28" s="157"/>
      <c r="V28" s="75" t="s">
        <v>279</v>
      </c>
      <c r="Y28" s="43"/>
      <c r="Z28" s="43"/>
      <c r="AA28" s="41"/>
      <c r="AD28" s="143" t="s">
        <v>349</v>
      </c>
      <c r="AE28" s="12" t="s">
        <v>100</v>
      </c>
      <c r="AF28" s="12">
        <v>8</v>
      </c>
      <c r="AG28" s="12">
        <v>12</v>
      </c>
      <c r="AH28" s="12">
        <v>12</v>
      </c>
      <c r="AI28" s="12">
        <v>8</v>
      </c>
      <c r="AJ28" s="12">
        <v>10</v>
      </c>
      <c r="AK28" s="12" t="s">
        <v>474</v>
      </c>
      <c r="AL28" s="12" t="s">
        <v>333</v>
      </c>
      <c r="AM28" s="12" t="s">
        <v>335</v>
      </c>
      <c r="AN28" s="12" t="s">
        <v>336</v>
      </c>
      <c r="AO28" s="12" t="s">
        <v>432</v>
      </c>
      <c r="AQ28" s="119" t="s">
        <v>224</v>
      </c>
      <c r="AR28" s="121" t="s">
        <v>228</v>
      </c>
      <c r="AS28" s="43"/>
      <c r="AT28" s="43"/>
      <c r="AX28" s="43"/>
      <c r="AY28" s="43"/>
      <c r="AZ28" s="55"/>
      <c r="BA28" s="55"/>
      <c r="BB28" s="55"/>
      <c r="BC28" s="55"/>
      <c r="BD28" s="55"/>
      <c r="BE28" s="55"/>
      <c r="BF28" s="55"/>
      <c r="BG28" s="55"/>
      <c r="BH28" s="55"/>
      <c r="BI28" s="55"/>
    </row>
    <row r="29" spans="1:61" ht="13.5">
      <c r="A29" s="157" t="s">
        <v>78</v>
      </c>
      <c r="B29" s="65" t="str">
        <f>IF($B$5="","-",VLOOKUP($B$5,$AD$3:$AL$53,8,FALSE))</f>
        <v>-</v>
      </c>
      <c r="C29" s="163">
        <f>IF(OR(B29="",B29="-"),"",VLOOKUP(B29,$AQ$3:$AR$43,2,FALSE))</f>
      </c>
      <c r="D29" s="163"/>
      <c r="E29" s="163"/>
      <c r="F29" s="163"/>
      <c r="G29" s="163"/>
      <c r="H29" s="163"/>
      <c r="I29" s="163"/>
      <c r="J29" s="163"/>
      <c r="K29" s="163"/>
      <c r="L29" s="163"/>
      <c r="N29" s="157" t="s">
        <v>271</v>
      </c>
      <c r="O29" s="157"/>
      <c r="P29" s="157"/>
      <c r="Q29" s="70">
        <f>IF(ISERROR(VLOOKUP(N29,'特技シート'!B10:I69,7,FALSE)),0,VLOOKUP(N29,'特技シート'!B10:I69,7,FALSE)*2)</f>
        <v>0</v>
      </c>
      <c r="R29" s="157" t="s">
        <v>273</v>
      </c>
      <c r="S29" s="157"/>
      <c r="T29" s="157"/>
      <c r="U29" s="70">
        <f>IF(ISERROR(VLOOKUP(R29,'特技シート'!$B$10:$I$69,7,FALSE)),0,VLOOKUP(R29,'特技シート'!$B$10:$I$69,7,FALSE)*2)</f>
        <v>0</v>
      </c>
      <c r="V29" s="74"/>
      <c r="Y29" s="41"/>
      <c r="Z29" s="41"/>
      <c r="AA29" s="41"/>
      <c r="AD29" s="143" t="s">
        <v>83</v>
      </c>
      <c r="AE29" s="12" t="s">
        <v>100</v>
      </c>
      <c r="AF29" s="12">
        <v>10</v>
      </c>
      <c r="AG29" s="12">
        <v>8</v>
      </c>
      <c r="AH29" s="12">
        <v>7</v>
      </c>
      <c r="AI29" s="12">
        <v>7</v>
      </c>
      <c r="AJ29" s="12">
        <v>18</v>
      </c>
      <c r="AK29" s="12" t="s">
        <v>343</v>
      </c>
      <c r="AL29" s="12" t="s">
        <v>344</v>
      </c>
      <c r="AM29" s="12" t="s">
        <v>345</v>
      </c>
      <c r="AN29" s="12" t="s">
        <v>345</v>
      </c>
      <c r="AO29" s="12" t="s">
        <v>432</v>
      </c>
      <c r="AQ29" s="120" t="s">
        <v>266</v>
      </c>
      <c r="AR29" s="122" t="s">
        <v>269</v>
      </c>
      <c r="AS29" s="43"/>
      <c r="AT29" s="43"/>
      <c r="AX29" s="43"/>
      <c r="AY29" s="43"/>
      <c r="AZ29" s="55"/>
      <c r="BA29" s="55"/>
      <c r="BB29" s="55"/>
      <c r="BC29" s="55"/>
      <c r="BD29" s="55"/>
      <c r="BE29" s="55"/>
      <c r="BF29" s="55"/>
      <c r="BG29" s="55"/>
      <c r="BH29" s="55"/>
      <c r="BI29" s="55"/>
    </row>
    <row r="30" spans="1:61" ht="13.5">
      <c r="A30" s="157"/>
      <c r="B30" s="66"/>
      <c r="C30" s="163">
        <f>IF(B30="","",VLOOKUP(B30,$AQ$3:$AR$43,2,FALSE))</f>
      </c>
      <c r="D30" s="163"/>
      <c r="E30" s="163"/>
      <c r="F30" s="163"/>
      <c r="G30" s="163"/>
      <c r="H30" s="163"/>
      <c r="I30" s="163"/>
      <c r="J30" s="163"/>
      <c r="K30" s="163"/>
      <c r="L30" s="163"/>
      <c r="N30" s="158" t="s">
        <v>272</v>
      </c>
      <c r="O30" s="158"/>
      <c r="P30" s="158"/>
      <c r="Q30" s="70">
        <f>IF(ISERROR(VLOOKUP(N30,'特技シート'!B11:I70,7,FALSE)),0,VLOOKUP(N30,'特技シート'!B11:I70,7,FALSE)*2)</f>
        <v>0</v>
      </c>
      <c r="R30" s="158" t="s">
        <v>274</v>
      </c>
      <c r="S30" s="158"/>
      <c r="T30" s="158"/>
      <c r="U30" s="70">
        <f>IF(ISERROR(VLOOKUP(R30,'特技シート'!$B$10:$I$69,7,FALSE)),0,VLOOKUP(R30,'特技シート'!$B$10:$I$69,7,FALSE)*2)</f>
        <v>0</v>
      </c>
      <c r="V30" s="74"/>
      <c r="W30" s="158" t="s">
        <v>283</v>
      </c>
      <c r="X30" s="158"/>
      <c r="Y30" s="70" t="str">
        <f>IF(OR(N26="-",F18="武器2"),"-",SUM(N26,U30:V30))</f>
        <v>-</v>
      </c>
      <c r="AD30" s="143" t="s">
        <v>82</v>
      </c>
      <c r="AE30" s="12" t="s">
        <v>100</v>
      </c>
      <c r="AF30" s="12">
        <v>8</v>
      </c>
      <c r="AG30" s="12">
        <v>11</v>
      </c>
      <c r="AH30" s="12">
        <v>12</v>
      </c>
      <c r="AI30" s="12">
        <v>11</v>
      </c>
      <c r="AJ30" s="12">
        <v>8</v>
      </c>
      <c r="AK30" s="12" t="s">
        <v>158</v>
      </c>
      <c r="AL30" s="12" t="s">
        <v>159</v>
      </c>
      <c r="AM30" s="12" t="s">
        <v>242</v>
      </c>
      <c r="AN30" s="12" t="s">
        <v>239</v>
      </c>
      <c r="AO30" s="12" t="s">
        <v>432</v>
      </c>
      <c r="AQ30" s="120" t="s">
        <v>305</v>
      </c>
      <c r="AR30" s="122" t="s">
        <v>308</v>
      </c>
      <c r="AS30" s="43"/>
      <c r="AT30" s="43"/>
      <c r="AX30" s="43"/>
      <c r="AY30" s="43"/>
      <c r="AZ30" s="55"/>
      <c r="BA30" s="55"/>
      <c r="BB30" s="55"/>
      <c r="BC30" s="55"/>
      <c r="BD30" s="55"/>
      <c r="BE30" s="55"/>
      <c r="BF30" s="55"/>
      <c r="BG30" s="55"/>
      <c r="BH30" s="55"/>
      <c r="BI30" s="55"/>
    </row>
    <row r="31" spans="1:61" ht="13.5">
      <c r="A31" s="157"/>
      <c r="B31" s="118"/>
      <c r="C31" s="163">
        <f>IF(B31="","",VLOOKUP(B31,$AQ$3:$AR$43,2,FALSE))</f>
      </c>
      <c r="D31" s="163"/>
      <c r="E31" s="163"/>
      <c r="F31" s="163"/>
      <c r="G31" s="163"/>
      <c r="H31" s="163"/>
      <c r="I31" s="163"/>
      <c r="J31" s="163"/>
      <c r="K31" s="163"/>
      <c r="L31" s="163"/>
      <c r="N31" s="41"/>
      <c r="O31" s="41"/>
      <c r="P31" s="41"/>
      <c r="Q31" s="41"/>
      <c r="R31" s="158" t="s">
        <v>275</v>
      </c>
      <c r="S31" s="158"/>
      <c r="T31" s="158"/>
      <c r="U31" s="70">
        <f>IF(ISERROR(VLOOKUP(R31,'特技シート'!$B$10:$I$69,7,FALSE)),0,VLOOKUP(R31,'特技シート'!$B$10:$I$69,7,FALSE)*2+COUNTIF('特技シート'!$B$10:$G$69,"魔法練達")*4)</f>
        <v>0</v>
      </c>
      <c r="V31" s="74"/>
      <c r="W31" s="158" t="s">
        <v>284</v>
      </c>
      <c r="X31" s="158"/>
      <c r="Y31" s="70">
        <f>SUM(I13,U31:V31)</f>
        <v>0</v>
      </c>
      <c r="AD31" s="143" t="s">
        <v>261</v>
      </c>
      <c r="AE31" s="12" t="s">
        <v>262</v>
      </c>
      <c r="AF31" s="12">
        <v>13</v>
      </c>
      <c r="AG31" s="12">
        <v>11</v>
      </c>
      <c r="AH31" s="12">
        <v>9</v>
      </c>
      <c r="AI31" s="12">
        <v>7</v>
      </c>
      <c r="AJ31" s="12">
        <v>10</v>
      </c>
      <c r="AK31" s="12" t="s">
        <v>339</v>
      </c>
      <c r="AL31" s="12" t="s">
        <v>340</v>
      </c>
      <c r="AM31" s="12" t="s">
        <v>341</v>
      </c>
      <c r="AN31" s="12" t="s">
        <v>342</v>
      </c>
      <c r="AO31" s="12" t="s">
        <v>432</v>
      </c>
      <c r="AQ31" s="120" t="s">
        <v>474</v>
      </c>
      <c r="AR31" s="122" t="s">
        <v>643</v>
      </c>
      <c r="AS31" s="43"/>
      <c r="AT31" s="43"/>
      <c r="AX31" s="43"/>
      <c r="AY31" s="43"/>
      <c r="AZ31" s="55"/>
      <c r="BA31" s="55"/>
      <c r="BB31" s="55"/>
      <c r="BC31" s="55"/>
      <c r="BD31" s="55"/>
      <c r="BE31" s="55"/>
      <c r="BF31" s="55"/>
      <c r="BG31" s="55"/>
      <c r="BH31" s="55"/>
      <c r="BI31" s="55"/>
    </row>
    <row r="32" spans="1:61" ht="13.5">
      <c r="A32" s="157"/>
      <c r="B32" s="118"/>
      <c r="C32" s="163">
        <f>IF(B32="","",VLOOKUP(B32,$AQ$3:$AR$43,2,FALSE))</f>
      </c>
      <c r="D32" s="163"/>
      <c r="E32" s="163"/>
      <c r="F32" s="163"/>
      <c r="G32" s="163"/>
      <c r="H32" s="163"/>
      <c r="I32" s="163"/>
      <c r="J32" s="163"/>
      <c r="K32" s="163"/>
      <c r="L32" s="163"/>
      <c r="N32" s="41"/>
      <c r="O32" s="41"/>
      <c r="P32" s="41"/>
      <c r="Q32" s="41"/>
      <c r="R32" s="158" t="s">
        <v>276</v>
      </c>
      <c r="S32" s="158"/>
      <c r="T32" s="74"/>
      <c r="U32" s="70">
        <f>IF(ISERROR(VLOOKUP(CONCATENATE(R32,T32),'特技シート'!$B$10:$I$69,7,FALSE)),0,VLOOKUP(CONCATENATE(R32,T32),'特技シート'!$B$10:$I$69,7,FALSE)*2+COUNTIF('特技シート'!$B$10:$G$69,CONCATENATE("武器練達：",T32))*4)</f>
        <v>0</v>
      </c>
      <c r="V32" s="74"/>
      <c r="W32" s="157" t="s">
        <v>280</v>
      </c>
      <c r="X32" s="157"/>
      <c r="Y32" s="70">
        <f>SUM($N$25,$U$29:$V$29,U32:V32)</f>
        <v>0</v>
      </c>
      <c r="Z32" s="41"/>
      <c r="AA32" s="41"/>
      <c r="AD32" s="143" t="s">
        <v>98</v>
      </c>
      <c r="AE32" s="12" t="s">
        <v>100</v>
      </c>
      <c r="AF32" s="12">
        <v>10</v>
      </c>
      <c r="AG32" s="12">
        <v>10</v>
      </c>
      <c r="AH32" s="12">
        <v>10</v>
      </c>
      <c r="AI32" s="12">
        <v>10</v>
      </c>
      <c r="AJ32" s="12">
        <v>10</v>
      </c>
      <c r="AK32" s="12" t="s">
        <v>101</v>
      </c>
      <c r="AL32" s="12" t="s">
        <v>101</v>
      </c>
      <c r="AM32" s="12" t="s">
        <v>263</v>
      </c>
      <c r="AN32" s="12" t="s">
        <v>264</v>
      </c>
      <c r="AO32" s="12" t="s">
        <v>432</v>
      </c>
      <c r="AQ32" s="120" t="s">
        <v>343</v>
      </c>
      <c r="AR32" s="122" t="s">
        <v>346</v>
      </c>
      <c r="AS32" s="43"/>
      <c r="AT32" s="43"/>
      <c r="AX32" s="43"/>
      <c r="AY32" s="43"/>
      <c r="AZ32" s="55"/>
      <c r="BA32" s="55"/>
      <c r="BB32" s="55"/>
      <c r="BC32" s="55"/>
      <c r="BD32" s="55"/>
      <c r="BE32" s="55"/>
      <c r="BF32" s="55"/>
      <c r="BG32" s="55"/>
      <c r="BH32" s="55"/>
      <c r="BI32" s="55"/>
    </row>
    <row r="33" spans="1:61" ht="13.5">
      <c r="A33" s="157" t="s">
        <v>79</v>
      </c>
      <c r="B33" s="65" t="str">
        <f>IF($B$5="","-",VLOOKUP($B$5,$AD$3:$AL$53,9,FALSE))</f>
        <v>-</v>
      </c>
      <c r="C33" s="163">
        <f>IF(OR(B33="",B33="-"),"",VLOOKUP(B33,$AQ$47:$AR$94,2,FALSE))</f>
      </c>
      <c r="D33" s="163"/>
      <c r="E33" s="163"/>
      <c r="F33" s="163"/>
      <c r="G33" s="163"/>
      <c r="H33" s="163"/>
      <c r="I33" s="163"/>
      <c r="J33" s="163"/>
      <c r="K33" s="163"/>
      <c r="L33" s="163"/>
      <c r="Q33" s="41"/>
      <c r="R33" s="158" t="s">
        <v>276</v>
      </c>
      <c r="S33" s="158"/>
      <c r="T33" s="74"/>
      <c r="U33" s="70">
        <f>IF(ISERROR(VLOOKUP(CONCATENATE(R33,T33),'特技シート'!$B$10:$I$69,7,FALSE)),0,VLOOKUP(CONCATENATE(R33,T33),'特技シート'!$B$10:$I$69,7,FALSE)*2+COUNTIF('特技シート'!$B$10:$G$69,CONCATENATE("武器練達：",T33))*4)</f>
        <v>0</v>
      </c>
      <c r="V33" s="74"/>
      <c r="W33" s="158" t="s">
        <v>281</v>
      </c>
      <c r="X33" s="158"/>
      <c r="Y33" s="70">
        <f>IF(F18="盾",SUM($N$25,$U$29:$V29,$U$33:$V$33)-$N$17,SUM($N$26,$U$29:$V$29,$U$33:$V$33))</f>
        <v>0</v>
      </c>
      <c r="Z33" s="41"/>
      <c r="AA33" s="41"/>
      <c r="AD33" s="143" t="s">
        <v>439</v>
      </c>
      <c r="AE33" s="12" t="s">
        <v>441</v>
      </c>
      <c r="AF33" s="12">
        <v>13</v>
      </c>
      <c r="AG33" s="12">
        <v>9</v>
      </c>
      <c r="AH33" s="12">
        <v>11</v>
      </c>
      <c r="AI33" s="12">
        <v>7</v>
      </c>
      <c r="AJ33" s="12">
        <v>10</v>
      </c>
      <c r="AK33" s="12" t="s">
        <v>442</v>
      </c>
      <c r="AL33" s="12" t="s">
        <v>443</v>
      </c>
      <c r="AM33" s="12" t="s">
        <v>452</v>
      </c>
      <c r="AN33" s="12" t="s">
        <v>446</v>
      </c>
      <c r="AO33" s="12" t="s">
        <v>101</v>
      </c>
      <c r="AQ33" s="120" t="s">
        <v>471</v>
      </c>
      <c r="AR33" s="122" t="s">
        <v>503</v>
      </c>
      <c r="AS33" s="43"/>
      <c r="AT33" s="43"/>
      <c r="AX33" s="43"/>
      <c r="AY33" s="43"/>
      <c r="AZ33" s="55"/>
      <c r="BA33" s="55"/>
      <c r="BB33" s="55"/>
      <c r="BC33" s="55"/>
      <c r="BD33" s="55"/>
      <c r="BE33" s="55"/>
      <c r="BF33" s="55"/>
      <c r="BG33" s="55"/>
      <c r="BH33" s="55"/>
      <c r="BI33" s="55"/>
    </row>
    <row r="34" spans="1:61" ht="13.5">
      <c r="A34" s="157"/>
      <c r="B34" s="66"/>
      <c r="C34" s="163">
        <f>IF(B34="","",VLOOKUP(B34,$AQ$47:$AR$94,2,FALSE))</f>
      </c>
      <c r="D34" s="163"/>
      <c r="E34" s="163"/>
      <c r="F34" s="163"/>
      <c r="G34" s="163"/>
      <c r="H34" s="163"/>
      <c r="I34" s="163"/>
      <c r="J34" s="163"/>
      <c r="K34" s="163"/>
      <c r="L34" s="163"/>
      <c r="Q34" s="41"/>
      <c r="R34" s="158" t="s">
        <v>276</v>
      </c>
      <c r="S34" s="158"/>
      <c r="T34" s="74"/>
      <c r="U34" s="70">
        <f>IF(ISERROR(VLOOKUP(CONCATENATE(R34,T34),'特技シート'!$B$10:$I$69,7,FALSE)),0,VLOOKUP(CONCATENATE(R34,T34),'特技シート'!$B$10:$I$69,7,FALSE)*2+COUNTIF('特技シート'!$B$10:$G$69,CONCATENATE("武器練達：",T34))*4)</f>
        <v>0</v>
      </c>
      <c r="V34" s="74"/>
      <c r="W34" s="158" t="s">
        <v>282</v>
      </c>
      <c r="X34" s="158"/>
      <c r="Y34" s="70">
        <f>SUM($N$25,$U$29:$V$29,$U$34:$V$34)-$N$17</f>
        <v>0</v>
      </c>
      <c r="Z34" s="41"/>
      <c r="AA34" s="41"/>
      <c r="AD34" s="143" t="s">
        <v>451</v>
      </c>
      <c r="AE34" s="12" t="s">
        <v>441</v>
      </c>
      <c r="AF34" s="12">
        <v>7</v>
      </c>
      <c r="AG34" s="12">
        <v>10</v>
      </c>
      <c r="AH34" s="12">
        <v>12</v>
      </c>
      <c r="AI34" s="12">
        <v>12</v>
      </c>
      <c r="AJ34" s="12">
        <v>9</v>
      </c>
      <c r="AK34" s="12" t="s">
        <v>442</v>
      </c>
      <c r="AL34" s="12" t="s">
        <v>443</v>
      </c>
      <c r="AM34" s="12" t="s">
        <v>447</v>
      </c>
      <c r="AN34" s="12" t="s">
        <v>448</v>
      </c>
      <c r="AO34" s="12" t="s">
        <v>101</v>
      </c>
      <c r="AQ34" s="120" t="s">
        <v>502</v>
      </c>
      <c r="AR34" s="122" t="s">
        <v>504</v>
      </c>
      <c r="AS34" s="43"/>
      <c r="AT34" s="43"/>
      <c r="AX34" s="43"/>
      <c r="AY34" s="43"/>
      <c r="AZ34" s="55"/>
      <c r="BA34" s="55"/>
      <c r="BB34" s="55"/>
      <c r="BC34" s="55"/>
      <c r="BD34" s="55"/>
      <c r="BE34" s="55"/>
      <c r="BF34" s="55"/>
      <c r="BG34" s="55"/>
      <c r="BH34" s="55"/>
      <c r="BI34" s="55"/>
    </row>
    <row r="35" spans="1:61" ht="13.5">
      <c r="A35" s="157"/>
      <c r="B35" s="118"/>
      <c r="C35" s="163">
        <f>IF(B35="","",VLOOKUP(B35,$AQ$47:$AR$94,2,FALSE))</f>
      </c>
      <c r="D35" s="163"/>
      <c r="E35" s="163"/>
      <c r="F35" s="163"/>
      <c r="G35" s="163"/>
      <c r="H35" s="163"/>
      <c r="I35" s="163"/>
      <c r="J35" s="163"/>
      <c r="K35" s="163"/>
      <c r="L35" s="163"/>
      <c r="M35" s="41"/>
      <c r="N35" s="43" t="s">
        <v>348</v>
      </c>
      <c r="O35" s="41"/>
      <c r="P35" s="41"/>
      <c r="T35" s="41"/>
      <c r="U35" s="41"/>
      <c r="V35" s="41"/>
      <c r="W35" s="41"/>
      <c r="X35" s="41"/>
      <c r="Y35" s="41"/>
      <c r="Z35" s="41"/>
      <c r="AA35" s="5"/>
      <c r="AD35" s="143" t="s">
        <v>440</v>
      </c>
      <c r="AE35" s="12" t="s">
        <v>441</v>
      </c>
      <c r="AF35" s="12">
        <v>8</v>
      </c>
      <c r="AG35" s="12">
        <v>11</v>
      </c>
      <c r="AH35" s="12">
        <v>12</v>
      </c>
      <c r="AI35" s="12">
        <v>8</v>
      </c>
      <c r="AJ35" s="12">
        <v>11</v>
      </c>
      <c r="AK35" s="12" t="s">
        <v>442</v>
      </c>
      <c r="AL35" s="12" t="s">
        <v>443</v>
      </c>
      <c r="AM35" s="12" t="s">
        <v>449</v>
      </c>
      <c r="AN35" s="12" t="s">
        <v>450</v>
      </c>
      <c r="AO35" s="12" t="s">
        <v>101</v>
      </c>
      <c r="AQ35" s="120" t="s">
        <v>491</v>
      </c>
      <c r="AR35" s="122" t="s">
        <v>505</v>
      </c>
      <c r="AS35" s="43"/>
      <c r="AT35" s="43"/>
      <c r="AX35" s="43"/>
      <c r="AY35" s="43"/>
      <c r="AZ35" s="55"/>
      <c r="BA35" s="55"/>
      <c r="BB35" s="55"/>
      <c r="BC35" s="55"/>
      <c r="BD35" s="55"/>
      <c r="BE35" s="55"/>
      <c r="BF35" s="55"/>
      <c r="BG35" s="55"/>
      <c r="BH35" s="55"/>
      <c r="BI35" s="55"/>
    </row>
    <row r="36" spans="1:61" ht="13.5">
      <c r="A36" s="54" t="s">
        <v>164</v>
      </c>
      <c r="N36" s="157" t="s">
        <v>295</v>
      </c>
      <c r="O36" s="157"/>
      <c r="P36" s="157"/>
      <c r="Q36" s="157"/>
      <c r="R36" s="157"/>
      <c r="S36" s="157"/>
      <c r="T36" s="69" t="s">
        <v>296</v>
      </c>
      <c r="U36" s="69" t="s">
        <v>297</v>
      </c>
      <c r="V36" s="69" t="s">
        <v>300</v>
      </c>
      <c r="AA36" s="5"/>
      <c r="AD36" s="143" t="s">
        <v>524</v>
      </c>
      <c r="AE36" s="12" t="s">
        <v>525</v>
      </c>
      <c r="AF36" s="12">
        <v>11</v>
      </c>
      <c r="AG36" s="12">
        <v>8</v>
      </c>
      <c r="AH36" s="12">
        <v>11</v>
      </c>
      <c r="AI36" s="12">
        <v>9</v>
      </c>
      <c r="AJ36" s="12">
        <v>11</v>
      </c>
      <c r="AK36" s="12" t="s">
        <v>526</v>
      </c>
      <c r="AL36" s="12" t="s">
        <v>527</v>
      </c>
      <c r="AM36" s="12" t="s">
        <v>528</v>
      </c>
      <c r="AN36" s="12" t="s">
        <v>529</v>
      </c>
      <c r="AO36" s="12" t="s">
        <v>530</v>
      </c>
      <c r="AQ36" s="120" t="s">
        <v>514</v>
      </c>
      <c r="AR36" s="122" t="s">
        <v>523</v>
      </c>
      <c r="AS36" s="43"/>
      <c r="AT36" s="43"/>
      <c r="AX36" s="43"/>
      <c r="AY36" s="43"/>
      <c r="AZ36" s="55"/>
      <c r="BA36" s="55"/>
      <c r="BB36" s="55"/>
      <c r="BC36" s="55"/>
      <c r="BD36" s="55"/>
      <c r="BE36" s="55"/>
      <c r="BF36" s="55"/>
      <c r="BG36" s="55"/>
      <c r="BH36" s="55"/>
      <c r="BI36" s="55"/>
    </row>
    <row r="37" spans="1:61" ht="13.5">
      <c r="A37" s="54" t="s">
        <v>181</v>
      </c>
      <c r="N37" s="166" t="str">
        <f>CONCATENATE("3FW",IF(T37="","","@"&amp;T37),IF(U37="","","#"&amp;U37),"&lt;=",Y32," 武器",T32,"命中")</f>
        <v>3FW&lt;=0 武器命中</v>
      </c>
      <c r="O37" s="166"/>
      <c r="P37" s="166"/>
      <c r="Q37" s="166"/>
      <c r="R37" s="166"/>
      <c r="S37" s="166"/>
      <c r="T37" s="73"/>
      <c r="U37" s="73"/>
      <c r="V37" s="73" t="s">
        <v>298</v>
      </c>
      <c r="AA37" s="5"/>
      <c r="AD37" s="143" t="s">
        <v>637</v>
      </c>
      <c r="AE37" s="12" t="s">
        <v>100</v>
      </c>
      <c r="AF37" s="12">
        <v>7</v>
      </c>
      <c r="AG37" s="12">
        <v>13</v>
      </c>
      <c r="AH37" s="12">
        <v>12</v>
      </c>
      <c r="AI37" s="12">
        <v>10</v>
      </c>
      <c r="AJ37" s="12">
        <v>8</v>
      </c>
      <c r="AK37" s="12" t="s">
        <v>638</v>
      </c>
      <c r="AL37" s="12" t="s">
        <v>639</v>
      </c>
      <c r="AM37" s="12" t="s">
        <v>640</v>
      </c>
      <c r="AN37" s="12" t="s">
        <v>641</v>
      </c>
      <c r="AO37" s="12" t="s">
        <v>642</v>
      </c>
      <c r="AQ37" s="120" t="s">
        <v>518</v>
      </c>
      <c r="AR37" s="122" t="s">
        <v>521</v>
      </c>
      <c r="AS37" s="43"/>
      <c r="AT37" s="43"/>
      <c r="AX37" s="43"/>
      <c r="AY37" s="43"/>
      <c r="AZ37" s="55"/>
      <c r="BA37" s="55"/>
      <c r="BB37" s="55"/>
      <c r="BC37" s="55"/>
      <c r="BD37" s="55"/>
      <c r="BE37" s="55"/>
      <c r="BF37" s="55"/>
      <c r="BG37" s="55"/>
      <c r="BH37" s="55"/>
      <c r="BI37" s="55"/>
    </row>
    <row r="38" spans="14:61" ht="13.5">
      <c r="N38" s="166" t="str">
        <f>CONCATENATE("3FW",IF(T38="","","@"&amp;T38),IF(U38="","","#"&amp;U38),"&lt;=",Y33," 武器",T33,"命中")</f>
        <v>3FW&lt;=0 武器命中</v>
      </c>
      <c r="O38" s="166"/>
      <c r="P38" s="166"/>
      <c r="Q38" s="166"/>
      <c r="R38" s="166"/>
      <c r="S38" s="166"/>
      <c r="T38" s="73"/>
      <c r="U38" s="73"/>
      <c r="V38" s="73" t="s">
        <v>299</v>
      </c>
      <c r="AA38" s="5"/>
      <c r="AD38" s="143" t="s">
        <v>749</v>
      </c>
      <c r="AE38" s="12" t="s">
        <v>100</v>
      </c>
      <c r="AF38" s="12">
        <v>7</v>
      </c>
      <c r="AG38" s="12">
        <v>12</v>
      </c>
      <c r="AH38" s="12">
        <v>10</v>
      </c>
      <c r="AI38" s="12">
        <v>10</v>
      </c>
      <c r="AJ38" s="12">
        <v>11</v>
      </c>
      <c r="AK38" s="12" t="s">
        <v>758</v>
      </c>
      <c r="AL38" s="12" t="s">
        <v>759</v>
      </c>
      <c r="AM38" s="12" t="s">
        <v>760</v>
      </c>
      <c r="AN38" s="12" t="s">
        <v>761</v>
      </c>
      <c r="AO38" s="12" t="s">
        <v>101</v>
      </c>
      <c r="AQ38" s="120" t="s">
        <v>531</v>
      </c>
      <c r="AR38" s="122" t="s">
        <v>532</v>
      </c>
      <c r="AS38" s="43"/>
      <c r="AT38" s="43"/>
      <c r="AX38" s="43"/>
      <c r="AY38" s="43"/>
      <c r="AZ38" s="55"/>
      <c r="BA38" s="55"/>
      <c r="BB38" s="55"/>
      <c r="BC38" s="55"/>
      <c r="BD38" s="55"/>
      <c r="BE38" s="55"/>
      <c r="BF38" s="55"/>
      <c r="BG38" s="55"/>
      <c r="BH38" s="55"/>
      <c r="BI38" s="55"/>
    </row>
    <row r="39" spans="1:61" ht="13.5">
      <c r="A39" s="44" t="s">
        <v>220</v>
      </c>
      <c r="B39" s="147" t="s">
        <v>221</v>
      </c>
      <c r="C39" s="147"/>
      <c r="D39" s="147"/>
      <c r="E39" s="147"/>
      <c r="F39" s="147"/>
      <c r="G39" s="147"/>
      <c r="H39" s="147"/>
      <c r="I39" s="147"/>
      <c r="J39" s="147"/>
      <c r="K39" s="147"/>
      <c r="L39" s="147"/>
      <c r="N39" s="166" t="str">
        <f>CONCATENATE("3FW",IF(T39="","","@"&amp;T39),IF(U39="","","#"&amp;U39),"&lt;=",Y34," 武器",T34,"命中")</f>
        <v>3FW&lt;=0 武器命中</v>
      </c>
      <c r="O39" s="166"/>
      <c r="P39" s="166"/>
      <c r="Q39" s="166"/>
      <c r="R39" s="166"/>
      <c r="S39" s="166"/>
      <c r="T39" s="73"/>
      <c r="U39" s="73"/>
      <c r="V39" s="73" t="s">
        <v>299</v>
      </c>
      <c r="AA39" s="5"/>
      <c r="AD39" s="143" t="s">
        <v>750</v>
      </c>
      <c r="AE39" s="12" t="s">
        <v>100</v>
      </c>
      <c r="AF39" s="12">
        <v>15</v>
      </c>
      <c r="AG39" s="12">
        <v>9</v>
      </c>
      <c r="AH39" s="12">
        <v>8</v>
      </c>
      <c r="AI39" s="12">
        <v>7</v>
      </c>
      <c r="AJ39" s="12">
        <v>11</v>
      </c>
      <c r="AK39" s="12" t="s">
        <v>762</v>
      </c>
      <c r="AL39" s="12" t="s">
        <v>143</v>
      </c>
      <c r="AM39" s="12" t="s">
        <v>763</v>
      </c>
      <c r="AN39" s="12" t="s">
        <v>763</v>
      </c>
      <c r="AO39" s="12" t="s">
        <v>101</v>
      </c>
      <c r="AQ39" s="120" t="s">
        <v>558</v>
      </c>
      <c r="AR39" s="122" t="s">
        <v>563</v>
      </c>
      <c r="AS39" s="43"/>
      <c r="AT39" s="43"/>
      <c r="AX39" s="43"/>
      <c r="AY39" s="43"/>
      <c r="AZ39" s="55"/>
      <c r="BA39" s="55"/>
      <c r="BB39" s="55"/>
      <c r="BC39" s="55"/>
      <c r="BD39" s="55"/>
      <c r="BE39" s="55"/>
      <c r="BF39" s="55"/>
      <c r="BG39" s="55"/>
      <c r="BH39" s="55"/>
      <c r="BI39" s="55"/>
    </row>
    <row r="40" spans="1:61" ht="13.5">
      <c r="A40" s="46"/>
      <c r="B40" s="146"/>
      <c r="C40" s="146"/>
      <c r="D40" s="146"/>
      <c r="E40" s="146"/>
      <c r="F40" s="146"/>
      <c r="G40" s="146"/>
      <c r="H40" s="146"/>
      <c r="I40" s="146"/>
      <c r="J40" s="146"/>
      <c r="K40" s="146"/>
      <c r="L40" s="146"/>
      <c r="N40" s="166">
        <f>IF(Y30="-","",CONCATENATE("3FW",IF(T40="","","@"&amp;T40),IF(U40="","","#"&amp;U40),"&lt;=",Y30," 盾命中"))</f>
      </c>
      <c r="O40" s="166"/>
      <c r="P40" s="166"/>
      <c r="Q40" s="166"/>
      <c r="R40" s="166"/>
      <c r="S40" s="166"/>
      <c r="T40" s="73"/>
      <c r="U40" s="73"/>
      <c r="V40" s="72" t="str">
        <f>IF(N40="","×","○")</f>
        <v>×</v>
      </c>
      <c r="AD40" s="143" t="s">
        <v>751</v>
      </c>
      <c r="AE40" s="12" t="s">
        <v>100</v>
      </c>
      <c r="AF40" s="12">
        <v>10</v>
      </c>
      <c r="AG40" s="12">
        <v>10</v>
      </c>
      <c r="AH40" s="12">
        <v>11</v>
      </c>
      <c r="AI40" s="12">
        <v>10</v>
      </c>
      <c r="AJ40" s="12">
        <v>9</v>
      </c>
      <c r="AK40" s="12" t="s">
        <v>765</v>
      </c>
      <c r="AL40" s="12" t="s">
        <v>766</v>
      </c>
      <c r="AM40" s="12" t="s">
        <v>244</v>
      </c>
      <c r="AN40" s="12" t="s">
        <v>241</v>
      </c>
      <c r="AO40" s="12" t="s">
        <v>101</v>
      </c>
      <c r="AQ40" s="120" t="s">
        <v>658</v>
      </c>
      <c r="AR40" s="122" t="s">
        <v>659</v>
      </c>
      <c r="AS40" s="43"/>
      <c r="AT40" s="43"/>
      <c r="AX40" s="43"/>
      <c r="AY40" s="43"/>
      <c r="AZ40" s="55"/>
      <c r="BA40" s="55"/>
      <c r="BB40" s="55"/>
      <c r="BC40" s="55"/>
      <c r="BD40" s="55"/>
      <c r="BE40" s="55"/>
      <c r="BF40" s="55"/>
      <c r="BG40" s="55"/>
      <c r="BH40" s="55"/>
      <c r="BI40" s="55"/>
    </row>
    <row r="41" spans="1:61" ht="13.5">
      <c r="A41" s="46"/>
      <c r="B41" s="146"/>
      <c r="C41" s="146"/>
      <c r="D41" s="146"/>
      <c r="E41" s="146"/>
      <c r="F41" s="146"/>
      <c r="G41" s="146"/>
      <c r="H41" s="146"/>
      <c r="I41" s="146"/>
      <c r="J41" s="146"/>
      <c r="K41" s="146"/>
      <c r="L41" s="146"/>
      <c r="N41" s="166" t="str">
        <f>CONCATENATE("3FW",IF(T41="","","@"&amp;T41),IF(U41="","","#"&amp;U41),"&lt;=",Y31," 魔法命中")</f>
        <v>3FW&lt;=0 魔法命中</v>
      </c>
      <c r="O41" s="166"/>
      <c r="P41" s="166"/>
      <c r="Q41" s="166"/>
      <c r="R41" s="166"/>
      <c r="S41" s="166"/>
      <c r="T41" s="73"/>
      <c r="U41" s="73"/>
      <c r="V41" s="73" t="s">
        <v>299</v>
      </c>
      <c r="AD41" s="143" t="s">
        <v>752</v>
      </c>
      <c r="AE41" s="12" t="s">
        <v>100</v>
      </c>
      <c r="AF41" s="12">
        <v>10</v>
      </c>
      <c r="AG41" s="12">
        <v>10</v>
      </c>
      <c r="AH41" s="12">
        <v>10</v>
      </c>
      <c r="AI41" s="12">
        <v>10</v>
      </c>
      <c r="AJ41" s="12">
        <v>10</v>
      </c>
      <c r="AK41" s="12" t="s">
        <v>770</v>
      </c>
      <c r="AL41" s="12" t="s">
        <v>767</v>
      </c>
      <c r="AM41" s="12" t="s">
        <v>768</v>
      </c>
      <c r="AN41" s="12" t="s">
        <v>233</v>
      </c>
      <c r="AO41" s="12" t="s">
        <v>101</v>
      </c>
      <c r="AQ41" s="120" t="s">
        <v>762</v>
      </c>
      <c r="AR41" s="122" t="s">
        <v>764</v>
      </c>
      <c r="AS41" s="43"/>
      <c r="AT41" s="43"/>
      <c r="AX41" s="43"/>
      <c r="AY41" s="43"/>
      <c r="AZ41" s="55"/>
      <c r="BA41" s="55"/>
      <c r="BB41" s="55"/>
      <c r="BC41" s="55"/>
      <c r="BD41" s="55"/>
      <c r="BE41" s="55"/>
      <c r="BF41" s="55"/>
      <c r="BG41" s="55"/>
      <c r="BH41" s="55"/>
      <c r="BI41" s="55"/>
    </row>
    <row r="42" spans="1:61" ht="13.5">
      <c r="A42" s="46"/>
      <c r="B42" s="146"/>
      <c r="C42" s="146"/>
      <c r="D42" s="146"/>
      <c r="E42" s="146"/>
      <c r="F42" s="146"/>
      <c r="G42" s="146"/>
      <c r="H42" s="146"/>
      <c r="I42" s="146"/>
      <c r="J42" s="146"/>
      <c r="K42" s="146"/>
      <c r="L42" s="146"/>
      <c r="N42" s="166" t="str">
        <f>CONCATENATE("3FW",IF(T42="","","@"&amp;T42),IF(U42="","","#"&amp;U42),"&lt;=",O25," ドッジ")</f>
        <v>3FW&lt;=0 ドッジ</v>
      </c>
      <c r="O42" s="166"/>
      <c r="P42" s="166"/>
      <c r="Q42" s="166"/>
      <c r="R42" s="166"/>
      <c r="S42" s="166"/>
      <c r="T42" s="73"/>
      <c r="U42" s="73"/>
      <c r="V42" s="73" t="s">
        <v>298</v>
      </c>
      <c r="AD42" s="143" t="s">
        <v>459</v>
      </c>
      <c r="AE42" s="12" t="s">
        <v>470</v>
      </c>
      <c r="AF42" s="12">
        <v>11</v>
      </c>
      <c r="AG42" s="12">
        <v>10</v>
      </c>
      <c r="AH42" s="12">
        <v>9</v>
      </c>
      <c r="AI42" s="12">
        <v>8</v>
      </c>
      <c r="AJ42" s="12">
        <v>12</v>
      </c>
      <c r="AK42" s="12" t="s">
        <v>471</v>
      </c>
      <c r="AL42" s="12" t="s">
        <v>472</v>
      </c>
      <c r="AM42" s="12" t="s">
        <v>473</v>
      </c>
      <c r="AN42" s="12" t="s">
        <v>233</v>
      </c>
      <c r="AO42" s="12" t="s">
        <v>101</v>
      </c>
      <c r="AQ42" s="120" t="s">
        <v>765</v>
      </c>
      <c r="AR42" s="122" t="s">
        <v>769</v>
      </c>
      <c r="AS42" s="41"/>
      <c r="AT42" s="41"/>
      <c r="AX42" s="41"/>
      <c r="AY42" s="41"/>
      <c r="AZ42" s="55"/>
      <c r="BA42" s="55"/>
      <c r="BB42" s="55"/>
      <c r="BC42" s="55"/>
      <c r="BD42" s="55"/>
      <c r="BE42" s="55"/>
      <c r="BF42" s="55"/>
      <c r="BG42" s="55"/>
      <c r="BH42" s="55"/>
      <c r="BI42" s="55"/>
    </row>
    <row r="43" spans="1:61" ht="14.25" thickBot="1">
      <c r="A43" s="46"/>
      <c r="B43" s="146"/>
      <c r="C43" s="146"/>
      <c r="D43" s="146"/>
      <c r="E43" s="146"/>
      <c r="F43" s="146"/>
      <c r="G43" s="146"/>
      <c r="H43" s="146"/>
      <c r="I43" s="146"/>
      <c r="J43" s="146"/>
      <c r="K43" s="146"/>
      <c r="L43" s="146"/>
      <c r="N43" s="166" t="str">
        <f>CONCATENATE("3FW",IF(T43="","","@"&amp;T43),IF(U43="","","#"&amp;U43),"&lt;=",P25," パリイ")</f>
        <v>3FW&lt;=0 パリイ</v>
      </c>
      <c r="O43" s="166"/>
      <c r="P43" s="166"/>
      <c r="Q43" s="166"/>
      <c r="R43" s="166"/>
      <c r="S43" s="166"/>
      <c r="T43" s="73"/>
      <c r="U43" s="73"/>
      <c r="V43" s="73" t="s">
        <v>298</v>
      </c>
      <c r="AD43" s="143" t="s">
        <v>460</v>
      </c>
      <c r="AE43" s="12" t="s">
        <v>470</v>
      </c>
      <c r="AF43" s="12">
        <v>10</v>
      </c>
      <c r="AG43" s="12">
        <v>11</v>
      </c>
      <c r="AH43" s="12">
        <v>11</v>
      </c>
      <c r="AI43" s="12">
        <v>9</v>
      </c>
      <c r="AJ43" s="12">
        <v>9</v>
      </c>
      <c r="AK43" s="12" t="s">
        <v>474</v>
      </c>
      <c r="AL43" s="12" t="s">
        <v>475</v>
      </c>
      <c r="AM43" s="12" t="s">
        <v>476</v>
      </c>
      <c r="AN43" s="12" t="s">
        <v>233</v>
      </c>
      <c r="AO43" s="12" t="s">
        <v>101</v>
      </c>
      <c r="AQ43" s="139" t="s">
        <v>770</v>
      </c>
      <c r="AR43" s="140" t="s">
        <v>773</v>
      </c>
      <c r="AS43" s="43"/>
      <c r="AT43" s="43"/>
      <c r="AX43" s="43"/>
      <c r="AY43" s="43"/>
      <c r="AZ43" s="55"/>
      <c r="BA43" s="55"/>
      <c r="BB43" s="55"/>
      <c r="BC43" s="55"/>
      <c r="BD43" s="55"/>
      <c r="BE43" s="55"/>
      <c r="BF43" s="55"/>
      <c r="BG43" s="55"/>
      <c r="BH43" s="55"/>
      <c r="BI43" s="55"/>
    </row>
    <row r="44" spans="1:61" ht="13.5">
      <c r="A44" s="46"/>
      <c r="B44" s="146"/>
      <c r="C44" s="146"/>
      <c r="D44" s="146"/>
      <c r="E44" s="146"/>
      <c r="F44" s="146"/>
      <c r="G44" s="146"/>
      <c r="H44" s="146"/>
      <c r="I44" s="146"/>
      <c r="J44" s="146"/>
      <c r="K44" s="146"/>
      <c r="L44" s="146"/>
      <c r="N44" s="166">
        <f>IF(Q25="-","",CONCATENATE("3FW",IF(T44="","","@"&amp;T44),IF(U44="","","#"&amp;U44),"&lt;=",Q25," シールド"))</f>
      </c>
      <c r="O44" s="166"/>
      <c r="P44" s="166"/>
      <c r="Q44" s="166"/>
      <c r="R44" s="166"/>
      <c r="S44" s="166"/>
      <c r="T44" s="73"/>
      <c r="U44" s="73"/>
      <c r="V44" s="72" t="str">
        <f>IF(N44="","×","○")</f>
        <v>×</v>
      </c>
      <c r="AD44" s="143" t="s">
        <v>461</v>
      </c>
      <c r="AE44" s="12" t="s">
        <v>470</v>
      </c>
      <c r="AF44" s="12">
        <v>9</v>
      </c>
      <c r="AG44" s="12">
        <v>11</v>
      </c>
      <c r="AH44" s="12">
        <v>10</v>
      </c>
      <c r="AI44" s="12">
        <v>8</v>
      </c>
      <c r="AJ44" s="12">
        <v>10</v>
      </c>
      <c r="AK44" s="12" t="s">
        <v>477</v>
      </c>
      <c r="AL44" s="12" t="s">
        <v>478</v>
      </c>
      <c r="AM44" s="12" t="s">
        <v>476</v>
      </c>
      <c r="AN44" s="12" t="s">
        <v>233</v>
      </c>
      <c r="AO44" s="12" t="s">
        <v>101</v>
      </c>
      <c r="AS44" s="43"/>
      <c r="AT44" s="43"/>
      <c r="AX44" s="43"/>
      <c r="AY44" s="43"/>
      <c r="AZ44" s="55"/>
      <c r="BA44" s="55"/>
      <c r="BB44" s="55"/>
      <c r="BC44" s="55"/>
      <c r="BD44" s="55"/>
      <c r="BE44" s="55"/>
      <c r="BF44" s="55"/>
      <c r="BG44" s="55"/>
      <c r="BH44" s="55"/>
      <c r="BI44" s="55"/>
    </row>
    <row r="45" spans="1:61" ht="14.25" thickBot="1">
      <c r="A45" s="46"/>
      <c r="B45" s="146"/>
      <c r="C45" s="146"/>
      <c r="D45" s="146"/>
      <c r="E45" s="146"/>
      <c r="F45" s="146"/>
      <c r="G45" s="146"/>
      <c r="H45" s="146"/>
      <c r="I45" s="146"/>
      <c r="J45" s="146"/>
      <c r="K45" s="146"/>
      <c r="L45" s="146"/>
      <c r="N45" s="166" t="str">
        <f>CONCATENATE("3FW",IF(T45="","","@"&amp;T45),IF(U45="","","#"&amp;U45),"&lt;=",R25," 抵抗")</f>
        <v>3FW&lt;=0 抵抗</v>
      </c>
      <c r="O45" s="166"/>
      <c r="P45" s="166"/>
      <c r="Q45" s="166"/>
      <c r="R45" s="166"/>
      <c r="S45" s="166"/>
      <c r="T45" s="73"/>
      <c r="U45" s="73"/>
      <c r="V45" s="73" t="s">
        <v>298</v>
      </c>
      <c r="AD45" s="143" t="s">
        <v>462</v>
      </c>
      <c r="AE45" s="12" t="s">
        <v>470</v>
      </c>
      <c r="AF45" s="12">
        <v>8</v>
      </c>
      <c r="AG45" s="12">
        <v>10</v>
      </c>
      <c r="AH45" s="12">
        <v>11</v>
      </c>
      <c r="AI45" s="12">
        <v>12</v>
      </c>
      <c r="AJ45" s="12">
        <v>9</v>
      </c>
      <c r="AK45" s="12" t="s">
        <v>480</v>
      </c>
      <c r="AL45" s="12" t="s">
        <v>481</v>
      </c>
      <c r="AM45" s="12" t="s">
        <v>479</v>
      </c>
      <c r="AN45" s="12" t="s">
        <v>482</v>
      </c>
      <c r="AO45" s="12" t="s">
        <v>101</v>
      </c>
      <c r="AQ45" s="1" t="s">
        <v>126</v>
      </c>
      <c r="AR45" s="54"/>
      <c r="AS45" s="43"/>
      <c r="AT45" s="43"/>
      <c r="AX45" s="43"/>
      <c r="AY45" s="43"/>
      <c r="AZ45" s="55"/>
      <c r="BA45" s="55"/>
      <c r="BB45" s="55"/>
      <c r="BC45" s="55"/>
      <c r="BD45" s="55"/>
      <c r="BE45" s="55"/>
      <c r="BF45" s="55"/>
      <c r="BG45" s="55"/>
      <c r="BH45" s="55"/>
      <c r="BI45" s="55"/>
    </row>
    <row r="46" spans="1:61" ht="14.25" thickBot="1">
      <c r="A46" s="46"/>
      <c r="B46" s="146"/>
      <c r="C46" s="146"/>
      <c r="D46" s="146"/>
      <c r="E46" s="146"/>
      <c r="F46" s="146"/>
      <c r="G46" s="146"/>
      <c r="H46" s="146"/>
      <c r="I46" s="146"/>
      <c r="J46" s="146"/>
      <c r="K46" s="146"/>
      <c r="L46" s="146"/>
      <c r="AD46" s="143" t="s">
        <v>463</v>
      </c>
      <c r="AE46" s="12" t="s">
        <v>470</v>
      </c>
      <c r="AF46" s="12">
        <v>8</v>
      </c>
      <c r="AG46" s="12">
        <v>10</v>
      </c>
      <c r="AH46" s="12">
        <v>12</v>
      </c>
      <c r="AI46" s="12">
        <v>12</v>
      </c>
      <c r="AJ46" s="12">
        <v>8</v>
      </c>
      <c r="AK46" s="12" t="s">
        <v>483</v>
      </c>
      <c r="AL46" s="12" t="s">
        <v>484</v>
      </c>
      <c r="AM46" s="12" t="s">
        <v>485</v>
      </c>
      <c r="AN46" s="12" t="s">
        <v>486</v>
      </c>
      <c r="AO46" s="12" t="s">
        <v>101</v>
      </c>
      <c r="AQ46" s="61" t="s">
        <v>37</v>
      </c>
      <c r="AR46" s="62" t="s">
        <v>108</v>
      </c>
      <c r="AS46" s="43"/>
      <c r="AT46" s="43"/>
      <c r="AX46" s="43"/>
      <c r="AY46" s="43"/>
      <c r="AZ46" s="55"/>
      <c r="BA46" s="55"/>
      <c r="BB46" s="55"/>
      <c r="BC46" s="55"/>
      <c r="BD46" s="55"/>
      <c r="BE46" s="55"/>
      <c r="BF46" s="55"/>
      <c r="BG46" s="55"/>
      <c r="BH46" s="55"/>
      <c r="BI46" s="55"/>
    </row>
    <row r="47" spans="1:61" ht="13.5">
      <c r="A47" s="46"/>
      <c r="B47" s="146"/>
      <c r="C47" s="146"/>
      <c r="D47" s="146"/>
      <c r="E47" s="146"/>
      <c r="F47" s="146"/>
      <c r="G47" s="146"/>
      <c r="H47" s="146"/>
      <c r="I47" s="146"/>
      <c r="J47" s="146"/>
      <c r="K47" s="146"/>
      <c r="L47" s="146"/>
      <c r="N47" s="157" t="s">
        <v>301</v>
      </c>
      <c r="O47" s="157"/>
      <c r="P47" s="157"/>
      <c r="Q47" s="157"/>
      <c r="R47" s="157"/>
      <c r="S47" s="157"/>
      <c r="T47" s="157"/>
      <c r="U47" s="157"/>
      <c r="V47" s="69" t="s">
        <v>300</v>
      </c>
      <c r="AD47" s="143" t="s">
        <v>464</v>
      </c>
      <c r="AE47" s="12" t="s">
        <v>470</v>
      </c>
      <c r="AF47" s="12">
        <v>7</v>
      </c>
      <c r="AG47" s="12">
        <v>10</v>
      </c>
      <c r="AH47" s="12">
        <v>13</v>
      </c>
      <c r="AI47" s="12">
        <v>13</v>
      </c>
      <c r="AJ47" s="12">
        <v>7</v>
      </c>
      <c r="AK47" s="12" t="s">
        <v>488</v>
      </c>
      <c r="AL47" s="12" t="s">
        <v>489</v>
      </c>
      <c r="AM47" s="12" t="s">
        <v>487</v>
      </c>
      <c r="AN47" s="12" t="s">
        <v>490</v>
      </c>
      <c r="AO47" s="12" t="s">
        <v>101</v>
      </c>
      <c r="AQ47" s="119" t="s">
        <v>127</v>
      </c>
      <c r="AR47" s="121" t="s">
        <v>661</v>
      </c>
      <c r="AS47" s="41"/>
      <c r="AT47" s="41"/>
      <c r="AX47" s="41"/>
      <c r="AY47" s="41"/>
      <c r="AZ47" s="55"/>
      <c r="BA47" s="55"/>
      <c r="BB47" s="55"/>
      <c r="BC47" s="55"/>
      <c r="BD47" s="55"/>
      <c r="BE47" s="55"/>
      <c r="BF47" s="55"/>
      <c r="BG47" s="55"/>
      <c r="BH47" s="55"/>
      <c r="BI47" s="55"/>
    </row>
    <row r="48" spans="1:61" ht="13.5">
      <c r="A48" s="46"/>
      <c r="B48" s="146"/>
      <c r="C48" s="146"/>
      <c r="D48" s="146"/>
      <c r="E48" s="146"/>
      <c r="F48" s="146"/>
      <c r="G48" s="146"/>
      <c r="H48" s="146"/>
      <c r="I48" s="146"/>
      <c r="J48" s="146"/>
      <c r="K48" s="146"/>
      <c r="L48" s="146"/>
      <c r="N48" s="146"/>
      <c r="O48" s="146"/>
      <c r="P48" s="146"/>
      <c r="Q48" s="146"/>
      <c r="R48" s="146"/>
      <c r="S48" s="146"/>
      <c r="T48" s="146"/>
      <c r="U48" s="146"/>
      <c r="V48" s="73" t="s">
        <v>299</v>
      </c>
      <c r="AD48" s="143" t="s">
        <v>465</v>
      </c>
      <c r="AE48" s="12" t="s">
        <v>470</v>
      </c>
      <c r="AF48" s="12">
        <v>9</v>
      </c>
      <c r="AG48" s="12">
        <v>11</v>
      </c>
      <c r="AH48" s="12">
        <v>11</v>
      </c>
      <c r="AI48" s="12">
        <v>11</v>
      </c>
      <c r="AJ48" s="12">
        <v>8</v>
      </c>
      <c r="AK48" s="12" t="s">
        <v>491</v>
      </c>
      <c r="AL48" s="12" t="s">
        <v>492</v>
      </c>
      <c r="AM48" s="12" t="s">
        <v>493</v>
      </c>
      <c r="AN48" s="12" t="s">
        <v>494</v>
      </c>
      <c r="AO48" s="12" t="s">
        <v>101</v>
      </c>
      <c r="AQ48" s="120" t="s">
        <v>128</v>
      </c>
      <c r="AR48" s="122" t="s">
        <v>173</v>
      </c>
      <c r="AS48" s="43"/>
      <c r="AT48" s="43"/>
      <c r="AX48" s="43"/>
      <c r="AY48" s="43"/>
      <c r="AZ48" s="55"/>
      <c r="BA48" s="55"/>
      <c r="BB48" s="55"/>
      <c r="BC48" s="55"/>
      <c r="BD48" s="55"/>
      <c r="BE48" s="55"/>
      <c r="BF48" s="55"/>
      <c r="BG48" s="55"/>
      <c r="BH48" s="55"/>
      <c r="BI48" s="55"/>
    </row>
    <row r="49" spans="1:61" ht="13.5">
      <c r="A49" s="46"/>
      <c r="B49" s="146"/>
      <c r="C49" s="146"/>
      <c r="D49" s="146"/>
      <c r="E49" s="146"/>
      <c r="F49" s="146"/>
      <c r="G49" s="146"/>
      <c r="H49" s="146"/>
      <c r="I49" s="146"/>
      <c r="J49" s="146"/>
      <c r="K49" s="146"/>
      <c r="L49" s="146"/>
      <c r="N49" s="146"/>
      <c r="O49" s="146"/>
      <c r="P49" s="146"/>
      <c r="Q49" s="146"/>
      <c r="R49" s="146"/>
      <c r="S49" s="146"/>
      <c r="T49" s="146"/>
      <c r="U49" s="146"/>
      <c r="V49" s="73" t="s">
        <v>299</v>
      </c>
      <c r="AD49" s="143" t="s">
        <v>466</v>
      </c>
      <c r="AE49" s="12" t="s">
        <v>470</v>
      </c>
      <c r="AF49" s="12">
        <v>8</v>
      </c>
      <c r="AG49" s="12">
        <v>12</v>
      </c>
      <c r="AH49" s="12">
        <v>12</v>
      </c>
      <c r="AI49" s="12">
        <v>10</v>
      </c>
      <c r="AJ49" s="12">
        <v>8</v>
      </c>
      <c r="AK49" s="12" t="s">
        <v>495</v>
      </c>
      <c r="AL49" s="12" t="s">
        <v>496</v>
      </c>
      <c r="AM49" s="12" t="s">
        <v>493</v>
      </c>
      <c r="AN49" s="12" t="s">
        <v>497</v>
      </c>
      <c r="AO49" s="12" t="s">
        <v>101</v>
      </c>
      <c r="AQ49" s="120" t="s">
        <v>129</v>
      </c>
      <c r="AR49" s="122" t="s">
        <v>174</v>
      </c>
      <c r="AS49" s="43"/>
      <c r="AT49" s="43"/>
      <c r="AX49" s="43"/>
      <c r="AY49" s="43"/>
      <c r="AZ49" s="55"/>
      <c r="BA49" s="55"/>
      <c r="BB49" s="55"/>
      <c r="BC49" s="55"/>
      <c r="BD49" s="55"/>
      <c r="BE49" s="55"/>
      <c r="BF49" s="55"/>
      <c r="BG49" s="55"/>
      <c r="BH49" s="55"/>
      <c r="BI49" s="55"/>
    </row>
    <row r="50" spans="14:61" ht="13.5">
      <c r="N50" s="146"/>
      <c r="O50" s="146"/>
      <c r="P50" s="146"/>
      <c r="Q50" s="146"/>
      <c r="R50" s="146"/>
      <c r="S50" s="146"/>
      <c r="T50" s="146"/>
      <c r="U50" s="146"/>
      <c r="V50" s="73" t="s">
        <v>299</v>
      </c>
      <c r="AD50" s="143" t="s">
        <v>467</v>
      </c>
      <c r="AE50" s="12" t="s">
        <v>470</v>
      </c>
      <c r="AF50" s="12">
        <v>10</v>
      </c>
      <c r="AG50" s="12">
        <v>11</v>
      </c>
      <c r="AH50" s="12">
        <v>11</v>
      </c>
      <c r="AI50" s="12">
        <v>9</v>
      </c>
      <c r="AJ50" s="12">
        <v>9</v>
      </c>
      <c r="AK50" s="12" t="s">
        <v>510</v>
      </c>
      <c r="AL50" s="12" t="s">
        <v>511</v>
      </c>
      <c r="AM50" s="12" t="s">
        <v>512</v>
      </c>
      <c r="AN50" s="12" t="s">
        <v>513</v>
      </c>
      <c r="AO50" s="12" t="s">
        <v>101</v>
      </c>
      <c r="AQ50" s="120" t="s">
        <v>130</v>
      </c>
      <c r="AR50" s="122" t="s">
        <v>534</v>
      </c>
      <c r="AS50" s="43"/>
      <c r="AT50" s="43"/>
      <c r="AX50" s="43"/>
      <c r="AY50" s="43"/>
      <c r="AZ50" s="55"/>
      <c r="BA50" s="55"/>
      <c r="BB50" s="55"/>
      <c r="BC50" s="55"/>
      <c r="BD50" s="55"/>
      <c r="BE50" s="55"/>
      <c r="BF50" s="55"/>
      <c r="BG50" s="55"/>
      <c r="BH50" s="55"/>
      <c r="BI50" s="55"/>
    </row>
    <row r="51" spans="1:61" ht="15">
      <c r="A51" s="48" t="s">
        <v>258</v>
      </c>
      <c r="C51" t="s">
        <v>259</v>
      </c>
      <c r="N51" s="146"/>
      <c r="O51" s="146"/>
      <c r="P51" s="146"/>
      <c r="Q51" s="146"/>
      <c r="R51" s="146"/>
      <c r="S51" s="146"/>
      <c r="T51" s="146"/>
      <c r="U51" s="146"/>
      <c r="V51" s="73" t="s">
        <v>299</v>
      </c>
      <c r="AD51" s="143" t="s">
        <v>468</v>
      </c>
      <c r="AE51" s="12" t="s">
        <v>470</v>
      </c>
      <c r="AF51" s="12">
        <v>10</v>
      </c>
      <c r="AG51" s="12">
        <v>11</v>
      </c>
      <c r="AH51" s="12">
        <v>10</v>
      </c>
      <c r="AI51" s="12">
        <v>10</v>
      </c>
      <c r="AJ51" s="12">
        <v>9</v>
      </c>
      <c r="AK51" s="12" t="s">
        <v>514</v>
      </c>
      <c r="AL51" s="12" t="s">
        <v>515</v>
      </c>
      <c r="AM51" s="12" t="s">
        <v>516</v>
      </c>
      <c r="AN51" s="12" t="s">
        <v>517</v>
      </c>
      <c r="AO51" s="12" t="s">
        <v>101</v>
      </c>
      <c r="AQ51" s="120" t="s">
        <v>131</v>
      </c>
      <c r="AR51" s="122" t="s">
        <v>662</v>
      </c>
      <c r="AS51" s="43"/>
      <c r="AT51" s="43"/>
      <c r="AW51" s="43"/>
      <c r="AX51" s="43"/>
      <c r="AY51" s="43"/>
      <c r="AZ51" s="55"/>
      <c r="BA51" s="55"/>
      <c r="BB51" s="55"/>
      <c r="BC51" s="55"/>
      <c r="BD51" s="55"/>
      <c r="BE51" s="55"/>
      <c r="BF51" s="55"/>
      <c r="BG51" s="55"/>
      <c r="BH51" s="55"/>
      <c r="BI51" s="55"/>
    </row>
    <row r="52" spans="1:61" ht="13.5">
      <c r="A52" s="64" t="s">
        <v>28</v>
      </c>
      <c r="B52" s="147" t="s">
        <v>27</v>
      </c>
      <c r="C52" s="147"/>
      <c r="D52" s="147"/>
      <c r="E52" s="147"/>
      <c r="F52" s="147"/>
      <c r="G52" s="147"/>
      <c r="H52" s="147"/>
      <c r="I52" s="147"/>
      <c r="J52" s="147"/>
      <c r="K52" s="147"/>
      <c r="L52" s="147"/>
      <c r="N52" s="146"/>
      <c r="O52" s="146"/>
      <c r="P52" s="146"/>
      <c r="Q52" s="146"/>
      <c r="R52" s="146"/>
      <c r="S52" s="146"/>
      <c r="T52" s="146"/>
      <c r="U52" s="146"/>
      <c r="V52" s="73" t="s">
        <v>299</v>
      </c>
      <c r="AD52" s="143" t="s">
        <v>469</v>
      </c>
      <c r="AE52" s="12" t="s">
        <v>470</v>
      </c>
      <c r="AF52" s="12">
        <v>8</v>
      </c>
      <c r="AG52" s="12">
        <v>9</v>
      </c>
      <c r="AH52" s="12">
        <v>10</v>
      </c>
      <c r="AI52" s="12">
        <v>15</v>
      </c>
      <c r="AJ52" s="12">
        <v>8</v>
      </c>
      <c r="AK52" s="12" t="s">
        <v>518</v>
      </c>
      <c r="AL52" s="12" t="s">
        <v>519</v>
      </c>
      <c r="AM52" s="12" t="s">
        <v>520</v>
      </c>
      <c r="AN52" s="12" t="s">
        <v>240</v>
      </c>
      <c r="AO52" s="12" t="s">
        <v>101</v>
      </c>
      <c r="AQ52" s="120" t="s">
        <v>132</v>
      </c>
      <c r="AR52" s="122" t="s">
        <v>663</v>
      </c>
      <c r="AS52" s="43"/>
      <c r="AT52" s="43"/>
      <c r="AW52" s="43"/>
      <c r="AX52" s="43"/>
      <c r="AY52" s="43"/>
      <c r="AZ52" s="55"/>
      <c r="BA52" s="55"/>
      <c r="BB52" s="55"/>
      <c r="BC52" s="55"/>
      <c r="BD52" s="55"/>
      <c r="BE52" s="55"/>
      <c r="BF52" s="55"/>
      <c r="BG52" s="55"/>
      <c r="BH52" s="55"/>
      <c r="BI52" s="55"/>
    </row>
    <row r="53" spans="1:61" ht="13.5">
      <c r="A53" s="66"/>
      <c r="B53" s="146"/>
      <c r="C53" s="146"/>
      <c r="D53" s="146"/>
      <c r="E53" s="146"/>
      <c r="F53" s="146"/>
      <c r="G53" s="146"/>
      <c r="H53" s="146"/>
      <c r="I53" s="146"/>
      <c r="J53" s="146"/>
      <c r="K53" s="146"/>
      <c r="L53" s="146"/>
      <c r="N53" s="146"/>
      <c r="O53" s="146"/>
      <c r="P53" s="146"/>
      <c r="Q53" s="146"/>
      <c r="R53" s="146"/>
      <c r="S53" s="146"/>
      <c r="T53" s="146"/>
      <c r="U53" s="146"/>
      <c r="V53" s="73" t="s">
        <v>299</v>
      </c>
      <c r="AD53" s="143" t="s">
        <v>556</v>
      </c>
      <c r="AE53" s="12" t="s">
        <v>557</v>
      </c>
      <c r="AF53" s="12">
        <v>13</v>
      </c>
      <c r="AG53" s="12">
        <v>9</v>
      </c>
      <c r="AH53" s="12">
        <v>8</v>
      </c>
      <c r="AI53" s="12">
        <v>5</v>
      </c>
      <c r="AJ53" s="12">
        <v>13</v>
      </c>
      <c r="AK53" s="12" t="s">
        <v>558</v>
      </c>
      <c r="AL53" s="12" t="s">
        <v>559</v>
      </c>
      <c r="AM53" s="12" t="s">
        <v>560</v>
      </c>
      <c r="AN53" s="12" t="s">
        <v>561</v>
      </c>
      <c r="AO53" s="12" t="s">
        <v>562</v>
      </c>
      <c r="AQ53" s="120" t="s">
        <v>133</v>
      </c>
      <c r="AR53" s="122" t="s">
        <v>175</v>
      </c>
      <c r="AS53" s="43"/>
      <c r="AT53" s="43"/>
      <c r="AW53" s="43"/>
      <c r="AX53" s="43"/>
      <c r="AY53" s="43"/>
      <c r="AZ53" s="55"/>
      <c r="BA53" s="55"/>
      <c r="BB53" s="55"/>
      <c r="BC53" s="55"/>
      <c r="BD53" s="55"/>
      <c r="BE53" s="55"/>
      <c r="BF53" s="55"/>
      <c r="BG53" s="55"/>
      <c r="BH53" s="55"/>
      <c r="BI53" s="55"/>
    </row>
    <row r="54" spans="1:61" ht="13.5">
      <c r="A54" s="66"/>
      <c r="B54" s="146"/>
      <c r="C54" s="146"/>
      <c r="D54" s="146"/>
      <c r="E54" s="146"/>
      <c r="F54" s="146"/>
      <c r="G54" s="146"/>
      <c r="H54" s="146"/>
      <c r="I54" s="146"/>
      <c r="J54" s="146"/>
      <c r="K54" s="146"/>
      <c r="L54" s="146"/>
      <c r="N54" s="146"/>
      <c r="O54" s="146"/>
      <c r="P54" s="146"/>
      <c r="Q54" s="146"/>
      <c r="R54" s="146"/>
      <c r="S54" s="146"/>
      <c r="T54" s="146"/>
      <c r="U54" s="146"/>
      <c r="V54" s="73" t="s">
        <v>299</v>
      </c>
      <c r="AQ54" s="120" t="s">
        <v>134</v>
      </c>
      <c r="AR54" s="122" t="s">
        <v>176</v>
      </c>
      <c r="AS54" s="43"/>
      <c r="AT54" s="43"/>
      <c r="AW54" s="43"/>
      <c r="AX54" s="43"/>
      <c r="AY54" s="43"/>
      <c r="AZ54" s="55"/>
      <c r="BA54" s="55"/>
      <c r="BB54" s="55"/>
      <c r="BC54" s="55"/>
      <c r="BD54" s="55"/>
      <c r="BE54" s="55"/>
      <c r="BF54" s="55"/>
      <c r="BG54" s="55"/>
      <c r="BH54" s="55"/>
      <c r="BI54" s="55"/>
    </row>
    <row r="55" spans="1:61" ht="13.5">
      <c r="A55" s="66"/>
      <c r="B55" s="146"/>
      <c r="C55" s="146"/>
      <c r="D55" s="146"/>
      <c r="E55" s="146"/>
      <c r="F55" s="146"/>
      <c r="G55" s="146"/>
      <c r="H55" s="146"/>
      <c r="I55" s="146"/>
      <c r="J55" s="146"/>
      <c r="K55" s="146"/>
      <c r="L55" s="146"/>
      <c r="N55" s="146"/>
      <c r="O55" s="146"/>
      <c r="P55" s="146"/>
      <c r="Q55" s="146"/>
      <c r="R55" s="146"/>
      <c r="S55" s="146"/>
      <c r="T55" s="146"/>
      <c r="U55" s="146"/>
      <c r="V55" s="73" t="s">
        <v>299</v>
      </c>
      <c r="AD55" s="1" t="s">
        <v>208</v>
      </c>
      <c r="AQ55" s="120" t="s">
        <v>135</v>
      </c>
      <c r="AR55" s="122" t="s">
        <v>177</v>
      </c>
      <c r="AS55" s="43"/>
      <c r="AT55" s="43"/>
      <c r="AW55" s="43"/>
      <c r="AX55" s="43"/>
      <c r="AY55" s="43"/>
      <c r="AZ55" s="55"/>
      <c r="BA55" s="55"/>
      <c r="BB55" s="55"/>
      <c r="BC55" s="55"/>
      <c r="BD55" s="55"/>
      <c r="BE55" s="55"/>
      <c r="BF55" s="55"/>
      <c r="BG55" s="55"/>
      <c r="BH55" s="55"/>
      <c r="BI55" s="55"/>
    </row>
    <row r="56" spans="1:61" ht="13.5">
      <c r="A56" s="66"/>
      <c r="B56" s="146"/>
      <c r="C56" s="146"/>
      <c r="D56" s="146"/>
      <c r="E56" s="146"/>
      <c r="F56" s="146"/>
      <c r="G56" s="146"/>
      <c r="H56" s="146"/>
      <c r="I56" s="146"/>
      <c r="J56" s="146"/>
      <c r="K56" s="146"/>
      <c r="L56" s="146"/>
      <c r="N56" s="146"/>
      <c r="O56" s="146"/>
      <c r="P56" s="146"/>
      <c r="Q56" s="146"/>
      <c r="R56" s="146"/>
      <c r="S56" s="146"/>
      <c r="T56" s="146"/>
      <c r="U56" s="146"/>
      <c r="V56" s="73" t="s">
        <v>299</v>
      </c>
      <c r="AD56" s="143" t="s">
        <v>218</v>
      </c>
      <c r="AQ56" s="120" t="s">
        <v>136</v>
      </c>
      <c r="AR56" s="122" t="s">
        <v>664</v>
      </c>
      <c r="AS56" s="43"/>
      <c r="AT56" s="43"/>
      <c r="AW56" s="43"/>
      <c r="AX56" s="43"/>
      <c r="AY56" s="43"/>
      <c r="AZ56" s="55"/>
      <c r="BA56" s="55"/>
      <c r="BB56" s="55"/>
      <c r="BC56" s="55"/>
      <c r="BD56" s="55"/>
      <c r="BE56" s="55"/>
      <c r="BF56" s="55"/>
      <c r="BG56" s="55"/>
      <c r="BH56" s="55"/>
      <c r="BI56" s="55"/>
    </row>
    <row r="57" spans="1:61" ht="13.5">
      <c r="A57" s="66"/>
      <c r="B57" s="146"/>
      <c r="C57" s="146"/>
      <c r="D57" s="146"/>
      <c r="E57" s="146"/>
      <c r="F57" s="146"/>
      <c r="G57" s="146"/>
      <c r="H57" s="146"/>
      <c r="I57" s="146"/>
      <c r="J57" s="146"/>
      <c r="K57" s="146"/>
      <c r="L57" s="146"/>
      <c r="N57" s="146"/>
      <c r="O57" s="146"/>
      <c r="P57" s="146"/>
      <c r="Q57" s="146"/>
      <c r="R57" s="146"/>
      <c r="S57" s="146"/>
      <c r="T57" s="146"/>
      <c r="U57" s="146"/>
      <c r="V57" s="73" t="s">
        <v>299</v>
      </c>
      <c r="AD57" s="143" t="s">
        <v>209</v>
      </c>
      <c r="AQ57" s="120" t="s">
        <v>137</v>
      </c>
      <c r="AR57" s="122" t="s">
        <v>178</v>
      </c>
      <c r="AS57" s="43"/>
      <c r="AT57" s="43"/>
      <c r="AW57" s="43"/>
      <c r="AX57" s="43"/>
      <c r="AY57" s="43"/>
      <c r="AZ57" s="55"/>
      <c r="BA57" s="55"/>
      <c r="BB57" s="55"/>
      <c r="BC57" s="55"/>
      <c r="BD57" s="55"/>
      <c r="BE57" s="55"/>
      <c r="BF57" s="55"/>
      <c r="BG57" s="55"/>
      <c r="BH57" s="55"/>
      <c r="BI57" s="55"/>
    </row>
    <row r="58" spans="1:61" ht="13.5">
      <c r="A58" s="66"/>
      <c r="B58" s="146"/>
      <c r="C58" s="146"/>
      <c r="D58" s="146"/>
      <c r="E58" s="146"/>
      <c r="F58" s="146"/>
      <c r="G58" s="146"/>
      <c r="H58" s="146"/>
      <c r="I58" s="146"/>
      <c r="J58" s="146"/>
      <c r="K58" s="146"/>
      <c r="L58" s="146"/>
      <c r="N58" s="146"/>
      <c r="O58" s="146"/>
      <c r="P58" s="146"/>
      <c r="Q58" s="146"/>
      <c r="R58" s="146"/>
      <c r="S58" s="146"/>
      <c r="T58" s="146"/>
      <c r="U58" s="146"/>
      <c r="V58" s="73" t="s">
        <v>299</v>
      </c>
      <c r="AD58" s="143" t="s">
        <v>210</v>
      </c>
      <c r="AQ58" s="120" t="s">
        <v>138</v>
      </c>
      <c r="AR58" s="122" t="s">
        <v>179</v>
      </c>
      <c r="AS58" s="55"/>
      <c r="AT58" s="55"/>
      <c r="AW58" s="55"/>
      <c r="AX58" s="55"/>
      <c r="AY58" s="55"/>
      <c r="AZ58" s="55"/>
      <c r="BA58" s="55"/>
      <c r="BB58" s="55"/>
      <c r="BC58" s="55"/>
      <c r="BD58" s="55"/>
      <c r="BE58" s="55"/>
      <c r="BF58" s="55"/>
      <c r="BG58" s="55"/>
      <c r="BH58" s="55"/>
      <c r="BI58" s="55"/>
    </row>
    <row r="59" spans="1:61" ht="13.5">
      <c r="A59" s="66"/>
      <c r="B59" s="146"/>
      <c r="C59" s="146"/>
      <c r="D59" s="146"/>
      <c r="E59" s="146"/>
      <c r="F59" s="146"/>
      <c r="G59" s="146"/>
      <c r="H59" s="146"/>
      <c r="I59" s="146"/>
      <c r="J59" s="146"/>
      <c r="K59" s="146"/>
      <c r="L59" s="146"/>
      <c r="N59" s="146"/>
      <c r="O59" s="146"/>
      <c r="P59" s="146"/>
      <c r="Q59" s="146"/>
      <c r="R59" s="146"/>
      <c r="S59" s="146"/>
      <c r="T59" s="146"/>
      <c r="U59" s="146"/>
      <c r="V59" s="73" t="s">
        <v>299</v>
      </c>
      <c r="AD59" s="143" t="s">
        <v>211</v>
      </c>
      <c r="AQ59" s="120" t="s">
        <v>139</v>
      </c>
      <c r="AR59" s="122" t="s">
        <v>665</v>
      </c>
      <c r="AS59" s="55"/>
      <c r="AT59" s="55"/>
      <c r="AW59" s="55"/>
      <c r="AX59" s="55"/>
      <c r="AY59" s="55"/>
      <c r="AZ59" s="55"/>
      <c r="BA59" s="55"/>
      <c r="BB59" s="55"/>
      <c r="BC59" s="55"/>
      <c r="BD59" s="55"/>
      <c r="BE59" s="55"/>
      <c r="BF59" s="55"/>
      <c r="BG59" s="55"/>
      <c r="BH59" s="55"/>
      <c r="BI59" s="55"/>
    </row>
    <row r="60" spans="1:61" ht="13.5">
      <c r="A60" s="66"/>
      <c r="B60" s="146"/>
      <c r="C60" s="146"/>
      <c r="D60" s="146"/>
      <c r="E60" s="146"/>
      <c r="F60" s="146"/>
      <c r="G60" s="146"/>
      <c r="H60" s="146"/>
      <c r="I60" s="146"/>
      <c r="J60" s="146"/>
      <c r="K60" s="146"/>
      <c r="L60" s="146"/>
      <c r="N60" s="146"/>
      <c r="O60" s="146"/>
      <c r="P60" s="146"/>
      <c r="Q60" s="146"/>
      <c r="R60" s="146"/>
      <c r="S60" s="146"/>
      <c r="T60" s="146"/>
      <c r="U60" s="146"/>
      <c r="V60" s="73" t="s">
        <v>299</v>
      </c>
      <c r="AD60" s="143" t="s">
        <v>212</v>
      </c>
      <c r="AQ60" s="120" t="s">
        <v>140</v>
      </c>
      <c r="AR60" s="122" t="s">
        <v>666</v>
      </c>
      <c r="AS60" s="55"/>
      <c r="AT60" s="55"/>
      <c r="AU60" s="55"/>
      <c r="AV60" s="55"/>
      <c r="AW60" s="55"/>
      <c r="AX60" s="55"/>
      <c r="AY60" s="55"/>
      <c r="AZ60" s="55"/>
      <c r="BA60" s="55"/>
      <c r="BB60" s="55"/>
      <c r="BC60" s="55"/>
      <c r="BD60" s="55"/>
      <c r="BE60" s="55"/>
      <c r="BF60" s="55"/>
      <c r="BG60" s="55"/>
      <c r="BH60" s="55"/>
      <c r="BI60" s="55"/>
    </row>
    <row r="61" spans="1:61" ht="13.5">
      <c r="A61" s="66"/>
      <c r="B61" s="146"/>
      <c r="C61" s="146"/>
      <c r="D61" s="146"/>
      <c r="E61" s="146"/>
      <c r="F61" s="146"/>
      <c r="G61" s="146"/>
      <c r="H61" s="146"/>
      <c r="I61" s="146"/>
      <c r="J61" s="146"/>
      <c r="K61" s="146"/>
      <c r="L61" s="146"/>
      <c r="N61" s="146"/>
      <c r="O61" s="146"/>
      <c r="P61" s="146"/>
      <c r="Q61" s="146"/>
      <c r="R61" s="146"/>
      <c r="S61" s="146"/>
      <c r="T61" s="146"/>
      <c r="U61" s="146"/>
      <c r="V61" s="73" t="s">
        <v>299</v>
      </c>
      <c r="AD61" s="143" t="s">
        <v>213</v>
      </c>
      <c r="AQ61" s="120" t="s">
        <v>141</v>
      </c>
      <c r="AR61" s="122" t="s">
        <v>667</v>
      </c>
      <c r="AS61" s="55"/>
      <c r="AT61" s="55"/>
      <c r="AU61" s="55"/>
      <c r="AV61" s="55"/>
      <c r="AW61" s="55"/>
      <c r="AX61" s="55"/>
      <c r="AY61" s="55"/>
      <c r="AZ61" s="55"/>
      <c r="BA61" s="55"/>
      <c r="BB61" s="55"/>
      <c r="BC61" s="55"/>
      <c r="BD61" s="55"/>
      <c r="BE61" s="55"/>
      <c r="BF61" s="55"/>
      <c r="BG61" s="55"/>
      <c r="BH61" s="55"/>
      <c r="BI61" s="55"/>
    </row>
    <row r="62" spans="1:61" ht="13.5">
      <c r="A62" s="66"/>
      <c r="B62" s="146"/>
      <c r="C62" s="146"/>
      <c r="D62" s="146"/>
      <c r="E62" s="146"/>
      <c r="F62" s="146"/>
      <c r="G62" s="146"/>
      <c r="H62" s="146"/>
      <c r="I62" s="146"/>
      <c r="J62" s="146"/>
      <c r="K62" s="146"/>
      <c r="L62" s="146"/>
      <c r="N62" s="146"/>
      <c r="O62" s="146"/>
      <c r="P62" s="146"/>
      <c r="Q62" s="146"/>
      <c r="R62" s="146"/>
      <c r="S62" s="146"/>
      <c r="T62" s="146"/>
      <c r="U62" s="146"/>
      <c r="V62" s="73" t="s">
        <v>299</v>
      </c>
      <c r="AD62" s="143" t="s">
        <v>214</v>
      </c>
      <c r="AQ62" s="120" t="s">
        <v>142</v>
      </c>
      <c r="AR62" s="122" t="s">
        <v>673</v>
      </c>
      <c r="AS62" s="55"/>
      <c r="AT62" s="55"/>
      <c r="AU62" s="55"/>
      <c r="AV62" s="55"/>
      <c r="AW62" s="55"/>
      <c r="AX62" s="55"/>
      <c r="AY62" s="55"/>
      <c r="AZ62" s="55"/>
      <c r="BA62" s="55"/>
      <c r="BB62" s="55"/>
      <c r="BC62" s="55"/>
      <c r="BD62" s="55"/>
      <c r="BE62" s="55"/>
      <c r="BF62" s="55"/>
      <c r="BG62" s="55"/>
      <c r="BH62" s="55"/>
      <c r="BI62" s="55"/>
    </row>
    <row r="63" spans="30:61" ht="13.5">
      <c r="AD63" s="143" t="s">
        <v>215</v>
      </c>
      <c r="AQ63" s="120" t="s">
        <v>249</v>
      </c>
      <c r="AR63" s="122" t="s">
        <v>668</v>
      </c>
      <c r="AS63" s="55"/>
      <c r="AT63" s="55"/>
      <c r="AU63" s="55"/>
      <c r="AV63" s="55"/>
      <c r="AW63" s="55"/>
      <c r="AX63" s="55"/>
      <c r="AY63" s="55"/>
      <c r="AZ63" s="55"/>
      <c r="BA63" s="55"/>
      <c r="BB63" s="55"/>
      <c r="BC63" s="55"/>
      <c r="BD63" s="55"/>
      <c r="BE63" s="55"/>
      <c r="BF63" s="55"/>
      <c r="BG63" s="55"/>
      <c r="BH63" s="55"/>
      <c r="BI63" s="55"/>
    </row>
    <row r="64" spans="2:61" ht="15">
      <c r="B64" s="47" t="s">
        <v>311</v>
      </c>
      <c r="C64" t="s">
        <v>324</v>
      </c>
      <c r="F64" s="47"/>
      <c r="G64" s="47"/>
      <c r="H64" s="47"/>
      <c r="I64" s="47"/>
      <c r="J64" s="47"/>
      <c r="K64" s="47"/>
      <c r="N64" s="157" t="s">
        <v>327</v>
      </c>
      <c r="O64" s="157"/>
      <c r="P64" s="157"/>
      <c r="Q64" s="157"/>
      <c r="R64" s="157"/>
      <c r="S64" s="157"/>
      <c r="T64" s="157"/>
      <c r="U64" s="157"/>
      <c r="V64" s="69" t="s">
        <v>300</v>
      </c>
      <c r="AD64" s="143" t="s">
        <v>216</v>
      </c>
      <c r="AQ64" s="120" t="s">
        <v>252</v>
      </c>
      <c r="AR64" s="122" t="s">
        <v>253</v>
      </c>
      <c r="AS64" s="55"/>
      <c r="AT64" s="55"/>
      <c r="AU64" s="55"/>
      <c r="AV64" s="55"/>
      <c r="AW64" s="55"/>
      <c r="AX64" s="55"/>
      <c r="AY64" s="55"/>
      <c r="AZ64" s="55"/>
      <c r="BA64" s="55"/>
      <c r="BB64" s="55"/>
      <c r="BC64" s="55"/>
      <c r="BD64" s="55"/>
      <c r="BE64" s="55"/>
      <c r="BF64" s="55"/>
      <c r="BG64" s="55"/>
      <c r="BH64" s="55"/>
      <c r="BI64" s="55"/>
    </row>
    <row r="65" spans="2:61" ht="13.5">
      <c r="B65" s="77" t="s">
        <v>322</v>
      </c>
      <c r="C65" s="158" t="s">
        <v>321</v>
      </c>
      <c r="D65" s="158"/>
      <c r="E65" s="78" t="s">
        <v>316</v>
      </c>
      <c r="F65" s="157" t="s">
        <v>315</v>
      </c>
      <c r="G65" s="157"/>
      <c r="H65" s="157" t="s">
        <v>325</v>
      </c>
      <c r="I65" s="157"/>
      <c r="J65" s="157"/>
      <c r="K65" s="157"/>
      <c r="L65" s="80" t="s">
        <v>300</v>
      </c>
      <c r="N65" s="146"/>
      <c r="O65" s="146"/>
      <c r="P65" s="146"/>
      <c r="Q65" s="146"/>
      <c r="R65" s="146"/>
      <c r="S65" s="146"/>
      <c r="T65" s="146"/>
      <c r="U65" s="146"/>
      <c r="V65" s="73" t="s">
        <v>299</v>
      </c>
      <c r="AD65" s="143" t="s">
        <v>217</v>
      </c>
      <c r="AQ65" s="120" t="s">
        <v>250</v>
      </c>
      <c r="AR65" s="122" t="s">
        <v>669</v>
      </c>
      <c r="AS65" s="55"/>
      <c r="AT65" s="55"/>
      <c r="AU65" s="55"/>
      <c r="AV65" s="55"/>
      <c r="AW65" s="55"/>
      <c r="AX65" s="55"/>
      <c r="AY65" s="55"/>
      <c r="AZ65" s="55"/>
      <c r="BA65" s="55"/>
      <c r="BB65" s="55"/>
      <c r="BC65" s="55"/>
      <c r="BD65" s="55"/>
      <c r="BE65" s="55"/>
      <c r="BF65" s="55"/>
      <c r="BG65" s="55"/>
      <c r="BH65" s="55"/>
      <c r="BI65" s="55"/>
    </row>
    <row r="66" spans="2:61" ht="13.5">
      <c r="B66" s="77" t="s">
        <v>318</v>
      </c>
      <c r="C66" s="150">
        <f>K17</f>
        <v>0</v>
      </c>
      <c r="D66" s="150"/>
      <c r="E66" s="79">
        <f>K25-K17</f>
        <v>0</v>
      </c>
      <c r="F66" s="84">
        <f>K25</f>
        <v>0</v>
      </c>
      <c r="G66" s="82" t="s">
        <v>323</v>
      </c>
      <c r="H66" s="146"/>
      <c r="I66" s="146"/>
      <c r="J66" s="146"/>
      <c r="K66" s="146"/>
      <c r="L66" s="81" t="s">
        <v>298</v>
      </c>
      <c r="N66" s="146"/>
      <c r="O66" s="146"/>
      <c r="P66" s="146"/>
      <c r="Q66" s="146"/>
      <c r="R66" s="146"/>
      <c r="S66" s="146"/>
      <c r="T66" s="146"/>
      <c r="U66" s="146"/>
      <c r="V66" s="73" t="s">
        <v>299</v>
      </c>
      <c r="AD66" s="143" t="s">
        <v>630</v>
      </c>
      <c r="AQ66" s="120" t="s">
        <v>251</v>
      </c>
      <c r="AR66" s="123" t="s">
        <v>180</v>
      </c>
      <c r="AS66" s="55"/>
      <c r="AT66" s="55"/>
      <c r="AU66" s="55"/>
      <c r="AV66" s="55"/>
      <c r="AW66" s="55"/>
      <c r="AX66" s="55"/>
      <c r="AY66" s="55"/>
      <c r="AZ66" s="55"/>
      <c r="BA66" s="55"/>
      <c r="BB66" s="55"/>
      <c r="BC66" s="55"/>
      <c r="BD66" s="55"/>
      <c r="BE66" s="55"/>
      <c r="BF66" s="55"/>
      <c r="BG66" s="55"/>
      <c r="BH66" s="55"/>
      <c r="BI66" s="55"/>
    </row>
    <row r="67" spans="2:61" ht="13.5">
      <c r="B67" s="77" t="s">
        <v>319</v>
      </c>
      <c r="C67" s="149"/>
      <c r="D67" s="149"/>
      <c r="E67" s="76"/>
      <c r="F67" s="84">
        <f>SUM(C67:E67)</f>
        <v>0</v>
      </c>
      <c r="G67" s="82" t="s">
        <v>323</v>
      </c>
      <c r="H67" s="146"/>
      <c r="I67" s="146"/>
      <c r="J67" s="146"/>
      <c r="K67" s="146"/>
      <c r="L67" s="81" t="s">
        <v>299</v>
      </c>
      <c r="N67" s="146"/>
      <c r="O67" s="146"/>
      <c r="P67" s="146"/>
      <c r="Q67" s="146"/>
      <c r="R67" s="146"/>
      <c r="S67" s="146"/>
      <c r="T67" s="146"/>
      <c r="U67" s="146"/>
      <c r="V67" s="73" t="s">
        <v>299</v>
      </c>
      <c r="AD67" s="143" t="s">
        <v>742</v>
      </c>
      <c r="AQ67" s="120" t="s">
        <v>143</v>
      </c>
      <c r="AR67" s="122" t="s">
        <v>670</v>
      </c>
      <c r="AS67" s="55"/>
      <c r="AT67" s="55"/>
      <c r="AU67" s="55"/>
      <c r="AV67" s="55"/>
      <c r="AW67" s="55"/>
      <c r="AX67" s="55"/>
      <c r="AY67" s="55"/>
      <c r="AZ67" s="55"/>
      <c r="BA67" s="55"/>
      <c r="BB67" s="55"/>
      <c r="BC67" s="55"/>
      <c r="BD67" s="55"/>
      <c r="BE67" s="55"/>
      <c r="BF67" s="55"/>
      <c r="BG67" s="55"/>
      <c r="BH67" s="55"/>
      <c r="BI67" s="55"/>
    </row>
    <row r="68" spans="2:61" ht="13.5">
      <c r="B68" s="77" t="s">
        <v>320</v>
      </c>
      <c r="C68" s="149"/>
      <c r="D68" s="149"/>
      <c r="E68" s="76"/>
      <c r="F68" s="84">
        <f>SUM(C68:E68)</f>
        <v>0</v>
      </c>
      <c r="G68" s="82" t="s">
        <v>323</v>
      </c>
      <c r="H68" s="146"/>
      <c r="I68" s="146"/>
      <c r="J68" s="146"/>
      <c r="K68" s="146"/>
      <c r="L68" s="81" t="s">
        <v>299</v>
      </c>
      <c r="N68" s="146"/>
      <c r="O68" s="146"/>
      <c r="P68" s="146"/>
      <c r="Q68" s="146"/>
      <c r="R68" s="146"/>
      <c r="S68" s="146"/>
      <c r="T68" s="146"/>
      <c r="U68" s="146"/>
      <c r="V68" s="73" t="s">
        <v>299</v>
      </c>
      <c r="AQ68" s="120" t="s">
        <v>144</v>
      </c>
      <c r="AR68" s="122" t="s">
        <v>672</v>
      </c>
      <c r="AS68" s="55"/>
      <c r="AT68" s="55"/>
      <c r="AU68" s="55"/>
      <c r="AV68" s="55"/>
      <c r="AW68" s="55"/>
      <c r="AX68" s="55"/>
      <c r="AY68" s="55"/>
      <c r="AZ68" s="55"/>
      <c r="BA68" s="55"/>
      <c r="BB68" s="55"/>
      <c r="BC68" s="55"/>
      <c r="BD68" s="55"/>
      <c r="BE68" s="55"/>
      <c r="BF68" s="55"/>
      <c r="BG68" s="55"/>
      <c r="BH68" s="55"/>
      <c r="BI68" s="55"/>
    </row>
    <row r="69" spans="2:44" ht="13.5">
      <c r="B69" s="77" t="s">
        <v>312</v>
      </c>
      <c r="C69" s="77" t="s">
        <v>313</v>
      </c>
      <c r="D69" s="77" t="s">
        <v>314</v>
      </c>
      <c r="E69" s="77" t="s">
        <v>316</v>
      </c>
      <c r="F69" s="157" t="s">
        <v>315</v>
      </c>
      <c r="G69" s="157"/>
      <c r="H69" s="157" t="s">
        <v>325</v>
      </c>
      <c r="I69" s="157"/>
      <c r="J69" s="157"/>
      <c r="K69" s="157"/>
      <c r="L69" s="80" t="s">
        <v>300</v>
      </c>
      <c r="N69" s="146"/>
      <c r="O69" s="146"/>
      <c r="P69" s="146"/>
      <c r="Q69" s="146"/>
      <c r="R69" s="146"/>
      <c r="S69" s="146"/>
      <c r="T69" s="146"/>
      <c r="U69" s="146"/>
      <c r="V69" s="73" t="s">
        <v>299</v>
      </c>
      <c r="AQ69" s="120" t="s">
        <v>145</v>
      </c>
      <c r="AR69" s="122" t="s">
        <v>671</v>
      </c>
    </row>
    <row r="70" spans="2:44" ht="13.5">
      <c r="B70" s="76"/>
      <c r="C70" s="79">
        <f>IF(ISERROR(VLOOKUP(B70,'特技シート'!$B$10:$I$69,7,FALSE)),0,VLOOKUP(B70,'特技シート'!$B$10:$I$69,7,FALSE))</f>
        <v>0</v>
      </c>
      <c r="D70" s="76"/>
      <c r="E70" s="76"/>
      <c r="F70" s="84">
        <f>$C70*$D70+$E70</f>
        <v>0</v>
      </c>
      <c r="G70" s="82" t="s">
        <v>317</v>
      </c>
      <c r="H70" s="146"/>
      <c r="I70" s="146"/>
      <c r="J70" s="146"/>
      <c r="K70" s="146"/>
      <c r="L70" s="81" t="s">
        <v>299</v>
      </c>
      <c r="N70" s="146"/>
      <c r="O70" s="146"/>
      <c r="P70" s="146"/>
      <c r="Q70" s="146"/>
      <c r="R70" s="146"/>
      <c r="S70" s="146"/>
      <c r="T70" s="146"/>
      <c r="U70" s="146"/>
      <c r="V70" s="73" t="s">
        <v>299</v>
      </c>
      <c r="AQ70" s="120" t="s">
        <v>535</v>
      </c>
      <c r="AR70" s="124" t="s">
        <v>544</v>
      </c>
    </row>
    <row r="71" spans="2:44" ht="13.5">
      <c r="B71" s="76"/>
      <c r="C71" s="79">
        <f>IF(ISERROR(VLOOKUP(B71,'特技シート'!$B$10:$I$69,7,FALSE)),0,VLOOKUP(B71,'特技シート'!$B$10:$I$69,7,FALSE))</f>
        <v>0</v>
      </c>
      <c r="D71" s="76"/>
      <c r="E71" s="76"/>
      <c r="F71" s="84">
        <f aca="true" t="shared" si="2" ref="F71:F84">$C71*$D71+$E71</f>
        <v>0</v>
      </c>
      <c r="G71" s="82" t="s">
        <v>317</v>
      </c>
      <c r="H71" s="146"/>
      <c r="I71" s="146"/>
      <c r="J71" s="146"/>
      <c r="K71" s="146"/>
      <c r="L71" s="81" t="s">
        <v>299</v>
      </c>
      <c r="N71" s="146"/>
      <c r="O71" s="146"/>
      <c r="P71" s="146"/>
      <c r="Q71" s="146"/>
      <c r="R71" s="146"/>
      <c r="S71" s="146"/>
      <c r="T71" s="146"/>
      <c r="U71" s="146"/>
      <c r="V71" s="73" t="s">
        <v>299</v>
      </c>
      <c r="AQ71" s="120" t="s">
        <v>536</v>
      </c>
      <c r="AR71" s="124" t="s">
        <v>674</v>
      </c>
    </row>
    <row r="72" spans="2:44" ht="13.5">
      <c r="B72" s="76"/>
      <c r="C72" s="79">
        <f>IF(ISERROR(VLOOKUP(B72,'特技シート'!$B$10:$I$69,7,FALSE)),0,VLOOKUP(B72,'特技シート'!$B$10:$I$69,7,FALSE))</f>
        <v>0</v>
      </c>
      <c r="D72" s="76"/>
      <c r="E72" s="76"/>
      <c r="F72" s="84">
        <f t="shared" si="2"/>
        <v>0</v>
      </c>
      <c r="G72" s="82" t="s">
        <v>317</v>
      </c>
      <c r="H72" s="146"/>
      <c r="I72" s="146"/>
      <c r="J72" s="146"/>
      <c r="K72" s="146"/>
      <c r="L72" s="81" t="s">
        <v>299</v>
      </c>
      <c r="N72" s="146"/>
      <c r="O72" s="146"/>
      <c r="P72" s="146"/>
      <c r="Q72" s="146"/>
      <c r="R72" s="146"/>
      <c r="S72" s="146"/>
      <c r="T72" s="146"/>
      <c r="U72" s="146"/>
      <c r="V72" s="73" t="s">
        <v>299</v>
      </c>
      <c r="AQ72" s="120" t="s">
        <v>537</v>
      </c>
      <c r="AR72" s="124" t="s">
        <v>545</v>
      </c>
    </row>
    <row r="73" spans="2:44" ht="13.5">
      <c r="B73" s="76"/>
      <c r="C73" s="79">
        <f>IF(ISERROR(VLOOKUP(B73,'特技シート'!$B$10:$I$69,7,FALSE)),0,VLOOKUP(B73,'特技シート'!$B$10:$I$69,7,FALSE))</f>
        <v>0</v>
      </c>
      <c r="D73" s="76"/>
      <c r="E73" s="76"/>
      <c r="F73" s="84">
        <f t="shared" si="2"/>
        <v>0</v>
      </c>
      <c r="G73" s="82" t="s">
        <v>317</v>
      </c>
      <c r="H73" s="146"/>
      <c r="I73" s="146"/>
      <c r="J73" s="146"/>
      <c r="K73" s="146"/>
      <c r="L73" s="81" t="s">
        <v>299</v>
      </c>
      <c r="N73" s="146"/>
      <c r="O73" s="146"/>
      <c r="P73" s="146"/>
      <c r="Q73" s="146"/>
      <c r="R73" s="146"/>
      <c r="S73" s="146"/>
      <c r="T73" s="146"/>
      <c r="U73" s="146"/>
      <c r="V73" s="73" t="s">
        <v>299</v>
      </c>
      <c r="AQ73" s="120" t="s">
        <v>538</v>
      </c>
      <c r="AR73" s="124" t="s">
        <v>543</v>
      </c>
    </row>
    <row r="74" spans="2:44" ht="13.5">
      <c r="B74" s="76"/>
      <c r="C74" s="79">
        <f>IF(ISERROR(VLOOKUP(B74,'特技シート'!$B$10:$I$69,7,FALSE)),0,VLOOKUP(B74,'特技シート'!$B$10:$I$69,7,FALSE))</f>
        <v>0</v>
      </c>
      <c r="D74" s="76"/>
      <c r="E74" s="76"/>
      <c r="F74" s="84">
        <f t="shared" si="2"/>
        <v>0</v>
      </c>
      <c r="G74" s="82" t="s">
        <v>317</v>
      </c>
      <c r="H74" s="146"/>
      <c r="I74" s="146"/>
      <c r="J74" s="146"/>
      <c r="K74" s="146"/>
      <c r="L74" s="81" t="s">
        <v>299</v>
      </c>
      <c r="N74" s="146"/>
      <c r="O74" s="146"/>
      <c r="P74" s="146"/>
      <c r="Q74" s="146"/>
      <c r="R74" s="146"/>
      <c r="S74" s="146"/>
      <c r="T74" s="146"/>
      <c r="U74" s="146"/>
      <c r="V74" s="73" t="s">
        <v>299</v>
      </c>
      <c r="AQ74" s="120" t="s">
        <v>677</v>
      </c>
      <c r="AR74" s="124" t="s">
        <v>679</v>
      </c>
    </row>
    <row r="75" spans="2:44" ht="14.25" thickBot="1">
      <c r="B75" s="76"/>
      <c r="C75" s="79">
        <f>IF(ISERROR(VLOOKUP(B75,'特技シート'!$B$10:$I$69,7,FALSE)),0,VLOOKUP(B75,'特技シート'!$B$10:$I$69,7,FALSE))</f>
        <v>0</v>
      </c>
      <c r="D75" s="76"/>
      <c r="E75" s="76"/>
      <c r="F75" s="84">
        <f t="shared" si="2"/>
        <v>0</v>
      </c>
      <c r="G75" s="82" t="s">
        <v>317</v>
      </c>
      <c r="H75" s="146"/>
      <c r="I75" s="146"/>
      <c r="J75" s="146"/>
      <c r="K75" s="146"/>
      <c r="L75" s="81" t="s">
        <v>299</v>
      </c>
      <c r="N75" s="146"/>
      <c r="O75" s="146"/>
      <c r="P75" s="146"/>
      <c r="Q75" s="146"/>
      <c r="R75" s="146"/>
      <c r="S75" s="146"/>
      <c r="T75" s="146"/>
      <c r="U75" s="146"/>
      <c r="V75" s="73" t="s">
        <v>299</v>
      </c>
      <c r="AQ75" s="125" t="s">
        <v>680</v>
      </c>
      <c r="AR75" s="126" t="s">
        <v>681</v>
      </c>
    </row>
    <row r="76" spans="2:44" ht="13.5">
      <c r="B76" s="76"/>
      <c r="C76" s="79">
        <f>IF(ISERROR(VLOOKUP(B76,'特技シート'!$B$10:$I$69,7,FALSE)),0,VLOOKUP(B76,'特技シート'!$B$10:$I$69,7,FALSE))</f>
        <v>0</v>
      </c>
      <c r="D76" s="76"/>
      <c r="E76" s="76"/>
      <c r="F76" s="84">
        <f t="shared" si="2"/>
        <v>0</v>
      </c>
      <c r="G76" s="82" t="s">
        <v>317</v>
      </c>
      <c r="H76" s="146"/>
      <c r="I76" s="146"/>
      <c r="J76" s="146"/>
      <c r="K76" s="146"/>
      <c r="L76" s="81" t="s">
        <v>299</v>
      </c>
      <c r="N76" s="146"/>
      <c r="O76" s="146"/>
      <c r="P76" s="146"/>
      <c r="Q76" s="146"/>
      <c r="R76" s="146"/>
      <c r="S76" s="146"/>
      <c r="T76" s="146"/>
      <c r="U76" s="146"/>
      <c r="V76" s="73" t="s">
        <v>299</v>
      </c>
      <c r="AQ76" s="119" t="s">
        <v>105</v>
      </c>
      <c r="AR76" s="121" t="s">
        <v>182</v>
      </c>
    </row>
    <row r="77" spans="2:44" ht="13.5">
      <c r="B77" s="76"/>
      <c r="C77" s="79">
        <f>IF(ISERROR(VLOOKUP(B77,'特技シート'!$B$10:$I$69,7,FALSE)),0,VLOOKUP(B77,'特技シート'!$B$10:$I$69,7,FALSE))</f>
        <v>0</v>
      </c>
      <c r="D77" s="76"/>
      <c r="E77" s="76"/>
      <c r="F77" s="84">
        <f t="shared" si="2"/>
        <v>0</v>
      </c>
      <c r="G77" s="82" t="s">
        <v>317</v>
      </c>
      <c r="H77" s="146"/>
      <c r="I77" s="146"/>
      <c r="J77" s="146"/>
      <c r="K77" s="146"/>
      <c r="L77" s="81" t="s">
        <v>299</v>
      </c>
      <c r="N77" s="146"/>
      <c r="O77" s="146"/>
      <c r="P77" s="146"/>
      <c r="Q77" s="146"/>
      <c r="R77" s="146"/>
      <c r="S77" s="146"/>
      <c r="T77" s="146"/>
      <c r="U77" s="146"/>
      <c r="V77" s="73" t="s">
        <v>299</v>
      </c>
      <c r="AQ77" s="120" t="s">
        <v>103</v>
      </c>
      <c r="AR77" s="123" t="s">
        <v>183</v>
      </c>
    </row>
    <row r="78" spans="2:44" ht="13.5">
      <c r="B78" s="76"/>
      <c r="C78" s="79">
        <f>IF(ISERROR(VLOOKUP(B78,'特技シート'!$B$10:$I$69,7,FALSE)),0,VLOOKUP(B78,'特技シート'!$B$10:$I$69,7,FALSE))</f>
        <v>0</v>
      </c>
      <c r="D78" s="76"/>
      <c r="E78" s="76"/>
      <c r="F78" s="84">
        <f t="shared" si="2"/>
        <v>0</v>
      </c>
      <c r="G78" s="82" t="s">
        <v>317</v>
      </c>
      <c r="H78" s="146"/>
      <c r="I78" s="146"/>
      <c r="J78" s="146"/>
      <c r="K78" s="146"/>
      <c r="L78" s="81" t="s">
        <v>299</v>
      </c>
      <c r="N78" s="146"/>
      <c r="O78" s="146"/>
      <c r="P78" s="146"/>
      <c r="Q78" s="146"/>
      <c r="R78" s="146"/>
      <c r="S78" s="146"/>
      <c r="T78" s="146"/>
      <c r="U78" s="146"/>
      <c r="V78" s="73" t="s">
        <v>299</v>
      </c>
      <c r="AQ78" s="120" t="s">
        <v>159</v>
      </c>
      <c r="AR78" s="122" t="s">
        <v>184</v>
      </c>
    </row>
    <row r="79" spans="2:44" ht="13.5">
      <c r="B79" s="76"/>
      <c r="C79" s="79">
        <f>IF(ISERROR(VLOOKUP(B79,'特技シート'!$B$10:$I$69,7,FALSE)),0,VLOOKUP(B79,'特技シート'!$B$10:$I$69,7,FALSE))</f>
        <v>0</v>
      </c>
      <c r="D79" s="76"/>
      <c r="E79" s="76"/>
      <c r="F79" s="84">
        <f t="shared" si="2"/>
        <v>0</v>
      </c>
      <c r="G79" s="82" t="s">
        <v>317</v>
      </c>
      <c r="H79" s="146"/>
      <c r="I79" s="146"/>
      <c r="J79" s="146"/>
      <c r="K79" s="146"/>
      <c r="L79" s="81" t="s">
        <v>299</v>
      </c>
      <c r="N79" s="146"/>
      <c r="O79" s="146"/>
      <c r="P79" s="146"/>
      <c r="Q79" s="146"/>
      <c r="R79" s="146"/>
      <c r="S79" s="146"/>
      <c r="T79" s="146"/>
      <c r="U79" s="146"/>
      <c r="V79" s="73" t="s">
        <v>299</v>
      </c>
      <c r="AQ79" s="120" t="s">
        <v>527</v>
      </c>
      <c r="AR79" s="122" t="s">
        <v>533</v>
      </c>
    </row>
    <row r="80" spans="2:44" ht="13.5">
      <c r="B80" s="76"/>
      <c r="C80" s="79">
        <f>IF(ISERROR(VLOOKUP(B80,'特技シート'!$B$10:$I$69,7,FALSE)),0,VLOOKUP(B80,'特技シート'!$B$10:$I$69,7,FALSE))</f>
        <v>0</v>
      </c>
      <c r="D80" s="76"/>
      <c r="E80" s="76"/>
      <c r="F80" s="84">
        <f t="shared" si="2"/>
        <v>0</v>
      </c>
      <c r="G80" s="82" t="s">
        <v>317</v>
      </c>
      <c r="H80" s="146"/>
      <c r="I80" s="146"/>
      <c r="J80" s="146"/>
      <c r="K80" s="146"/>
      <c r="L80" s="81" t="s">
        <v>299</v>
      </c>
      <c r="AQ80" s="120" t="s">
        <v>225</v>
      </c>
      <c r="AR80" s="122" t="s">
        <v>227</v>
      </c>
    </row>
    <row r="81" spans="2:44" ht="13.5">
      <c r="B81" s="76"/>
      <c r="C81" s="79">
        <f>IF(ISERROR(VLOOKUP(B81,'特技シート'!$B$10:$I$69,7,FALSE)),0,VLOOKUP(B81,'特技シート'!$B$10:$I$69,7,FALSE))</f>
        <v>0</v>
      </c>
      <c r="D81" s="76"/>
      <c r="E81" s="76"/>
      <c r="F81" s="84">
        <f t="shared" si="2"/>
        <v>0</v>
      </c>
      <c r="G81" s="82" t="s">
        <v>317</v>
      </c>
      <c r="H81" s="146"/>
      <c r="I81" s="146"/>
      <c r="J81" s="146"/>
      <c r="K81" s="146"/>
      <c r="L81" s="81" t="s">
        <v>299</v>
      </c>
      <c r="AQ81" s="120" t="s">
        <v>309</v>
      </c>
      <c r="AR81" s="122" t="s">
        <v>310</v>
      </c>
    </row>
    <row r="82" spans="2:44" ht="13.5">
      <c r="B82" s="76"/>
      <c r="C82" s="79">
        <f>IF(ISERROR(VLOOKUP(B82,'特技シート'!$B$10:$I$69,7,FALSE)),0,VLOOKUP(B82,'特技シート'!$B$10:$I$69,7,FALSE))</f>
        <v>0</v>
      </c>
      <c r="D82" s="76"/>
      <c r="E82" s="76"/>
      <c r="F82" s="84">
        <f t="shared" si="2"/>
        <v>0</v>
      </c>
      <c r="G82" s="82" t="s">
        <v>317</v>
      </c>
      <c r="H82" s="146"/>
      <c r="I82" s="146"/>
      <c r="J82" s="146"/>
      <c r="K82" s="146"/>
      <c r="L82" s="81" t="s">
        <v>299</v>
      </c>
      <c r="AF82" s="3"/>
      <c r="AG82" s="3"/>
      <c r="AH82" s="3"/>
      <c r="AI82" s="3"/>
      <c r="AJ82" s="3"/>
      <c r="AK82" s="3"/>
      <c r="AL82" s="3"/>
      <c r="AM82" s="48"/>
      <c r="AN82" s="48"/>
      <c r="AO82" s="48"/>
      <c r="AQ82" s="120" t="s">
        <v>329</v>
      </c>
      <c r="AR82" s="122" t="s">
        <v>332</v>
      </c>
    </row>
    <row r="83" spans="2:44" ht="13.5">
      <c r="B83" s="76"/>
      <c r="C83" s="79">
        <f>IF(ISERROR(VLOOKUP(B83,'特技シート'!$B$10:$I$69,7,FALSE)),0,VLOOKUP(B83,'特技シート'!$B$10:$I$69,7,FALSE))</f>
        <v>0</v>
      </c>
      <c r="D83" s="76"/>
      <c r="E83" s="76"/>
      <c r="F83" s="84">
        <f t="shared" si="2"/>
        <v>0</v>
      </c>
      <c r="G83" s="82" t="s">
        <v>317</v>
      </c>
      <c r="H83" s="146"/>
      <c r="I83" s="146"/>
      <c r="J83" s="146"/>
      <c r="K83" s="146"/>
      <c r="L83" s="81" t="s">
        <v>299</v>
      </c>
      <c r="AF83" s="3"/>
      <c r="AG83" s="3"/>
      <c r="AH83" s="3"/>
      <c r="AI83" s="3"/>
      <c r="AJ83" s="3"/>
      <c r="AK83" s="3"/>
      <c r="AL83" s="3"/>
      <c r="AM83" s="48"/>
      <c r="AN83" s="48"/>
      <c r="AO83" s="48"/>
      <c r="AQ83" s="120" t="s">
        <v>333</v>
      </c>
      <c r="AR83" s="122" t="s">
        <v>334</v>
      </c>
    </row>
    <row r="84" spans="2:44" ht="13.5">
      <c r="B84" s="76"/>
      <c r="C84" s="79">
        <f>IF(ISERROR(VLOOKUP(B84,'特技シート'!$B$10:$I$69,7,FALSE)),0,VLOOKUP(B84,'特技シート'!$B$10:$I$69,7,FALSE))</f>
        <v>0</v>
      </c>
      <c r="D84" s="76"/>
      <c r="E84" s="76"/>
      <c r="F84" s="84">
        <f t="shared" si="2"/>
        <v>0</v>
      </c>
      <c r="G84" s="82" t="s">
        <v>317</v>
      </c>
      <c r="H84" s="146"/>
      <c r="I84" s="146"/>
      <c r="J84" s="146"/>
      <c r="K84" s="146"/>
      <c r="L84" s="81" t="s">
        <v>299</v>
      </c>
      <c r="AF84" s="3"/>
      <c r="AG84" s="3"/>
      <c r="AH84" s="3"/>
      <c r="AI84" s="3"/>
      <c r="AJ84" s="3"/>
      <c r="AK84" s="3"/>
      <c r="AL84" s="3"/>
      <c r="AM84" s="48"/>
      <c r="AN84" s="48"/>
      <c r="AO84" s="48"/>
      <c r="AQ84" s="120" t="s">
        <v>344</v>
      </c>
      <c r="AR84" s="122" t="s">
        <v>347</v>
      </c>
    </row>
    <row r="85" spans="2:44" ht="13.5">
      <c r="B85" s="55"/>
      <c r="C85" s="55"/>
      <c r="D85" s="55"/>
      <c r="E85" s="55"/>
      <c r="F85" s="6"/>
      <c r="G85" s="83"/>
      <c r="H85" s="6"/>
      <c r="AF85" s="3"/>
      <c r="AG85" s="3"/>
      <c r="AH85" s="3"/>
      <c r="AI85" s="3"/>
      <c r="AJ85" s="3"/>
      <c r="AK85" s="3"/>
      <c r="AL85" s="3"/>
      <c r="AM85" s="48"/>
      <c r="AN85" s="48"/>
      <c r="AO85" s="48"/>
      <c r="AQ85" s="120" t="s">
        <v>444</v>
      </c>
      <c r="AR85" s="122" t="s">
        <v>445</v>
      </c>
    </row>
    <row r="86" spans="32:44" ht="13.5">
      <c r="AF86" s="3"/>
      <c r="AG86" s="3"/>
      <c r="AH86" s="3"/>
      <c r="AI86" s="3"/>
      <c r="AJ86" s="3"/>
      <c r="AK86" s="3"/>
      <c r="AL86" s="3"/>
      <c r="AM86" s="48"/>
      <c r="AN86" s="48"/>
      <c r="AO86" s="48"/>
      <c r="AQ86" s="120" t="s">
        <v>635</v>
      </c>
      <c r="AR86" s="122" t="s">
        <v>636</v>
      </c>
    </row>
    <row r="87" spans="32:44" ht="13.5">
      <c r="AF87" s="3"/>
      <c r="AG87" s="3"/>
      <c r="AH87" s="3"/>
      <c r="AI87" s="3"/>
      <c r="AJ87" s="3"/>
      <c r="AK87" s="3"/>
      <c r="AL87" s="3"/>
      <c r="AM87" s="48"/>
      <c r="AN87" s="48"/>
      <c r="AO87" s="48"/>
      <c r="AQ87" s="120" t="s">
        <v>489</v>
      </c>
      <c r="AR87" s="122" t="s">
        <v>498</v>
      </c>
    </row>
    <row r="88" spans="32:44" ht="13.5">
      <c r="AF88" s="3"/>
      <c r="AG88" s="3"/>
      <c r="AH88" s="3"/>
      <c r="AI88" s="3"/>
      <c r="AJ88" s="3"/>
      <c r="AK88" s="3"/>
      <c r="AL88" s="3"/>
      <c r="AM88" s="48"/>
      <c r="AN88" s="48"/>
      <c r="AO88" s="48"/>
      <c r="AQ88" s="120" t="s">
        <v>492</v>
      </c>
      <c r="AR88" s="122" t="s">
        <v>499</v>
      </c>
    </row>
    <row r="89" spans="32:44" ht="13.5">
      <c r="AF89" s="3"/>
      <c r="AG89" s="3"/>
      <c r="AH89" s="3"/>
      <c r="AI89" s="3"/>
      <c r="AJ89" s="3"/>
      <c r="AK89" s="3"/>
      <c r="AL89" s="3"/>
      <c r="AM89" s="48"/>
      <c r="AN89" s="48"/>
      <c r="AO89" s="48"/>
      <c r="AQ89" s="120" t="s">
        <v>500</v>
      </c>
      <c r="AR89" s="122" t="s">
        <v>501</v>
      </c>
    </row>
    <row r="90" spans="32:44" ht="13.5">
      <c r="AF90" s="3"/>
      <c r="AG90" s="3"/>
      <c r="AH90" s="3"/>
      <c r="AI90" s="3"/>
      <c r="AJ90" s="3"/>
      <c r="AK90" s="3"/>
      <c r="AL90" s="3"/>
      <c r="AM90" s="48"/>
      <c r="AN90" s="48"/>
      <c r="AO90" s="48"/>
      <c r="AQ90" s="120" t="s">
        <v>519</v>
      </c>
      <c r="AR90" s="122" t="s">
        <v>522</v>
      </c>
    </row>
    <row r="91" spans="32:44" ht="13.5">
      <c r="AF91" s="3"/>
      <c r="AG91" s="3"/>
      <c r="AH91" s="3"/>
      <c r="AI91" s="3"/>
      <c r="AJ91" s="3"/>
      <c r="AK91" s="3"/>
      <c r="AL91" s="3"/>
      <c r="AM91" s="48"/>
      <c r="AN91" s="48"/>
      <c r="AO91" s="48"/>
      <c r="AQ91" s="120" t="s">
        <v>559</v>
      </c>
      <c r="AR91" s="122" t="s">
        <v>678</v>
      </c>
    </row>
    <row r="92" spans="32:44" ht="13.5">
      <c r="AF92" s="3"/>
      <c r="AG92" s="3"/>
      <c r="AH92" s="3"/>
      <c r="AI92" s="3"/>
      <c r="AJ92" s="3"/>
      <c r="AK92" s="3"/>
      <c r="AL92" s="3"/>
      <c r="AM92" s="48"/>
      <c r="AN92" s="48"/>
      <c r="AO92" s="48"/>
      <c r="AQ92" s="120" t="s">
        <v>675</v>
      </c>
      <c r="AR92" s="122" t="s">
        <v>676</v>
      </c>
    </row>
    <row r="93" spans="32:44" ht="13.5">
      <c r="AF93" s="3"/>
      <c r="AG93" s="3"/>
      <c r="AH93" s="3"/>
      <c r="AI93" s="3"/>
      <c r="AJ93" s="3"/>
      <c r="AK93" s="3"/>
      <c r="AL93" s="3"/>
      <c r="AM93" s="48"/>
      <c r="AN93" s="48"/>
      <c r="AO93" s="48"/>
      <c r="AQ93" s="120" t="s">
        <v>766</v>
      </c>
      <c r="AR93" s="122" t="s">
        <v>772</v>
      </c>
    </row>
    <row r="94" spans="31:44" ht="14.25" thickBot="1">
      <c r="AE94" s="3"/>
      <c r="AF94" s="3"/>
      <c r="AG94" s="3"/>
      <c r="AH94" s="3"/>
      <c r="AI94" s="3"/>
      <c r="AJ94" s="3"/>
      <c r="AK94" s="3"/>
      <c r="AL94" s="3"/>
      <c r="AM94" s="48"/>
      <c r="AN94" s="48"/>
      <c r="AO94" s="48"/>
      <c r="AQ94" s="139" t="s">
        <v>767</v>
      </c>
      <c r="AR94" s="140" t="s">
        <v>771</v>
      </c>
    </row>
    <row r="95" spans="31:41" ht="13.5">
      <c r="AE95" s="3"/>
      <c r="AF95" s="3"/>
      <c r="AG95" s="3"/>
      <c r="AH95" s="3"/>
      <c r="AI95" s="3"/>
      <c r="AJ95" s="3"/>
      <c r="AK95" s="3"/>
      <c r="AL95" s="3"/>
      <c r="AM95" s="48"/>
      <c r="AN95" s="48"/>
      <c r="AO95" s="48"/>
    </row>
    <row r="96" spans="31:41" ht="13.5">
      <c r="AE96" s="3"/>
      <c r="AF96" s="3"/>
      <c r="AG96" s="3"/>
      <c r="AH96" s="3"/>
      <c r="AI96" s="3"/>
      <c r="AJ96" s="3"/>
      <c r="AK96" s="3"/>
      <c r="AL96" s="3"/>
      <c r="AM96" s="48"/>
      <c r="AN96" s="48"/>
      <c r="AO96" s="48"/>
    </row>
    <row r="97" spans="31:41" ht="13.5">
      <c r="AE97" s="3"/>
      <c r="AF97" s="3"/>
      <c r="AG97" s="3"/>
      <c r="AH97" s="3"/>
      <c r="AI97" s="3"/>
      <c r="AJ97" s="3"/>
      <c r="AK97" s="3"/>
      <c r="AL97" s="3"/>
      <c r="AM97" s="48"/>
      <c r="AN97" s="48"/>
      <c r="AO97" s="48"/>
    </row>
    <row r="98" spans="31:41" ht="13.5">
      <c r="AE98" s="3"/>
      <c r="AF98" s="3"/>
      <c r="AG98" s="3"/>
      <c r="AH98" s="3"/>
      <c r="AI98" s="3"/>
      <c r="AJ98" s="3"/>
      <c r="AK98" s="3"/>
      <c r="AL98" s="3"/>
      <c r="AM98" s="48"/>
      <c r="AN98" s="48"/>
      <c r="AO98" s="48"/>
    </row>
    <row r="99" spans="31:41" ht="13.5">
      <c r="AE99" s="3"/>
      <c r="AF99" s="3"/>
      <c r="AG99" s="3"/>
      <c r="AH99" s="3"/>
      <c r="AI99" s="3"/>
      <c r="AJ99" s="3"/>
      <c r="AK99" s="3"/>
      <c r="AL99" s="3"/>
      <c r="AM99" s="48"/>
      <c r="AN99" s="48"/>
      <c r="AO99" s="48"/>
    </row>
    <row r="100" spans="31:41" ht="13.5">
      <c r="AE100" s="3"/>
      <c r="AF100" s="3"/>
      <c r="AG100" s="3"/>
      <c r="AH100" s="3"/>
      <c r="AI100" s="3"/>
      <c r="AJ100" s="3"/>
      <c r="AK100" s="3"/>
      <c r="AL100" s="3"/>
      <c r="AM100" s="48"/>
      <c r="AN100" s="48"/>
      <c r="AO100" s="48"/>
    </row>
    <row r="101" spans="31:41" ht="13.5">
      <c r="AE101" s="3"/>
      <c r="AF101" s="3"/>
      <c r="AG101" s="3"/>
      <c r="AH101" s="3"/>
      <c r="AI101" s="3"/>
      <c r="AJ101" s="3"/>
      <c r="AK101" s="3"/>
      <c r="AL101" s="3"/>
      <c r="AM101" s="48"/>
      <c r="AN101" s="48"/>
      <c r="AO101" s="48"/>
    </row>
    <row r="102" spans="31:41" ht="13.5">
      <c r="AE102" s="3"/>
      <c r="AF102" s="3"/>
      <c r="AG102" s="3"/>
      <c r="AH102" s="3"/>
      <c r="AI102" s="3"/>
      <c r="AJ102" s="3"/>
      <c r="AK102" s="3"/>
      <c r="AL102" s="3"/>
      <c r="AM102" s="48"/>
      <c r="AN102" s="48"/>
      <c r="AO102" s="48"/>
    </row>
    <row r="103" spans="31:41" ht="13.5">
      <c r="AE103" s="3"/>
      <c r="AF103" s="3"/>
      <c r="AG103" s="3"/>
      <c r="AH103" s="3"/>
      <c r="AI103" s="3"/>
      <c r="AJ103" s="3"/>
      <c r="AK103" s="3"/>
      <c r="AL103" s="3"/>
      <c r="AM103" s="48"/>
      <c r="AN103" s="48"/>
      <c r="AO103" s="48"/>
    </row>
    <row r="104" spans="31:41" ht="13.5">
      <c r="AE104" s="3"/>
      <c r="AF104" s="3"/>
      <c r="AG104" s="3"/>
      <c r="AH104" s="3"/>
      <c r="AI104" s="3"/>
      <c r="AJ104" s="3"/>
      <c r="AK104" s="3"/>
      <c r="AL104" s="3"/>
      <c r="AM104" s="48"/>
      <c r="AN104" s="48"/>
      <c r="AO104" s="48"/>
    </row>
    <row r="105" spans="31:41" ht="13.5">
      <c r="AE105" s="3"/>
      <c r="AF105" s="3"/>
      <c r="AG105" s="3"/>
      <c r="AH105" s="3"/>
      <c r="AI105" s="3"/>
      <c r="AJ105" s="3"/>
      <c r="AK105" s="3"/>
      <c r="AL105" s="3"/>
      <c r="AM105" s="48"/>
      <c r="AN105" s="48"/>
      <c r="AO105" s="48"/>
    </row>
    <row r="106" spans="31:41" ht="13.5">
      <c r="AE106" s="3"/>
      <c r="AF106" s="3"/>
      <c r="AG106" s="3"/>
      <c r="AH106" s="3"/>
      <c r="AI106" s="3"/>
      <c r="AJ106" s="3"/>
      <c r="AK106" s="3"/>
      <c r="AL106" s="3"/>
      <c r="AM106" s="48"/>
      <c r="AN106" s="48"/>
      <c r="AO106" s="48"/>
    </row>
  </sheetData>
  <sheetProtection/>
  <mergeCells count="154">
    <mergeCell ref="A23:B23"/>
    <mergeCell ref="H82:K82"/>
    <mergeCell ref="H83:K83"/>
    <mergeCell ref="H84:K84"/>
    <mergeCell ref="H65:K65"/>
    <mergeCell ref="H66:K66"/>
    <mergeCell ref="H67:K67"/>
    <mergeCell ref="H68:K68"/>
    <mergeCell ref="H69:K69"/>
    <mergeCell ref="H70:K70"/>
    <mergeCell ref="H71:K71"/>
    <mergeCell ref="H72:K72"/>
    <mergeCell ref="H73:K73"/>
    <mergeCell ref="H74:K74"/>
    <mergeCell ref="H75:K75"/>
    <mergeCell ref="H76:K76"/>
    <mergeCell ref="H77:K77"/>
    <mergeCell ref="H78:K78"/>
    <mergeCell ref="H79:K79"/>
    <mergeCell ref="H80:K80"/>
    <mergeCell ref="H81:K81"/>
    <mergeCell ref="F69:G69"/>
    <mergeCell ref="C65:D65"/>
    <mergeCell ref="C66:D66"/>
    <mergeCell ref="C67:D67"/>
    <mergeCell ref="C68:D68"/>
    <mergeCell ref="F65:G65"/>
    <mergeCell ref="N77:U77"/>
    <mergeCell ref="N78:U78"/>
    <mergeCell ref="N79:U79"/>
    <mergeCell ref="N72:U72"/>
    <mergeCell ref="N73:U73"/>
    <mergeCell ref="N74:U74"/>
    <mergeCell ref="N75:U75"/>
    <mergeCell ref="N76:U76"/>
    <mergeCell ref="N67:U67"/>
    <mergeCell ref="N68:U68"/>
    <mergeCell ref="N69:U69"/>
    <mergeCell ref="N70:U70"/>
    <mergeCell ref="N71:U71"/>
    <mergeCell ref="N61:U61"/>
    <mergeCell ref="N62:U62"/>
    <mergeCell ref="N64:U64"/>
    <mergeCell ref="N65:U65"/>
    <mergeCell ref="N66:U66"/>
    <mergeCell ref="N56:U56"/>
    <mergeCell ref="N57:U57"/>
    <mergeCell ref="N58:U58"/>
    <mergeCell ref="N59:U59"/>
    <mergeCell ref="N60:U60"/>
    <mergeCell ref="N51:U51"/>
    <mergeCell ref="N52:U52"/>
    <mergeCell ref="N53:U53"/>
    <mergeCell ref="N54:U54"/>
    <mergeCell ref="N55:U55"/>
    <mergeCell ref="N45:S45"/>
    <mergeCell ref="N47:U47"/>
    <mergeCell ref="N48:U48"/>
    <mergeCell ref="N49:U49"/>
    <mergeCell ref="N50:U50"/>
    <mergeCell ref="AM2:AO2"/>
    <mergeCell ref="R29:T29"/>
    <mergeCell ref="R30:T30"/>
    <mergeCell ref="R31:T31"/>
    <mergeCell ref="N40:S40"/>
    <mergeCell ref="N41:S41"/>
    <mergeCell ref="N42:S42"/>
    <mergeCell ref="N43:S43"/>
    <mergeCell ref="N44:S44"/>
    <mergeCell ref="N36:S36"/>
    <mergeCell ref="N37:S37"/>
    <mergeCell ref="N38:S38"/>
    <mergeCell ref="N39:S39"/>
    <mergeCell ref="U2:AA2"/>
    <mergeCell ref="AB3:AB13"/>
    <mergeCell ref="AA25:AA26"/>
    <mergeCell ref="O2:T2"/>
    <mergeCell ref="O7:Q7"/>
    <mergeCell ref="R7:T7"/>
    <mergeCell ref="U14:Z14"/>
    <mergeCell ref="V25:V26"/>
    <mergeCell ref="W25:W26"/>
    <mergeCell ref="X25:X26"/>
    <mergeCell ref="U3:AA12"/>
    <mergeCell ref="O3:T3"/>
    <mergeCell ref="O4:T4"/>
    <mergeCell ref="O5:Q5"/>
    <mergeCell ref="O6:Q6"/>
    <mergeCell ref="R5:T5"/>
    <mergeCell ref="R6:T6"/>
    <mergeCell ref="Y25:Y26"/>
    <mergeCell ref="A33:A35"/>
    <mergeCell ref="A29:A32"/>
    <mergeCell ref="O25:O26"/>
    <mergeCell ref="C33:L33"/>
    <mergeCell ref="C34:L34"/>
    <mergeCell ref="C35:L35"/>
    <mergeCell ref="C28:L28"/>
    <mergeCell ref="C29:L29"/>
    <mergeCell ref="C30:L30"/>
    <mergeCell ref="C31:L31"/>
    <mergeCell ref="C32:L32"/>
    <mergeCell ref="N28:Q28"/>
    <mergeCell ref="N29:P29"/>
    <mergeCell ref="N30:P30"/>
    <mergeCell ref="G15:I15"/>
    <mergeCell ref="G16:I16"/>
    <mergeCell ref="G17:I17"/>
    <mergeCell ref="Z25:Z26"/>
    <mergeCell ref="W32:X32"/>
    <mergeCell ref="W33:X33"/>
    <mergeCell ref="W34:X34"/>
    <mergeCell ref="W30:X30"/>
    <mergeCell ref="W31:X31"/>
    <mergeCell ref="R32:S32"/>
    <mergeCell ref="R33:S33"/>
    <mergeCell ref="R34:S34"/>
    <mergeCell ref="R28:U28"/>
    <mergeCell ref="G18:I18"/>
    <mergeCell ref="G19:I19"/>
    <mergeCell ref="G22:I22"/>
    <mergeCell ref="G24:I24"/>
    <mergeCell ref="U25:U26"/>
    <mergeCell ref="R25:R26"/>
    <mergeCell ref="S25:S26"/>
    <mergeCell ref="T25:T26"/>
    <mergeCell ref="P25:P26"/>
    <mergeCell ref="G20:I20"/>
    <mergeCell ref="G21:I21"/>
    <mergeCell ref="G23:I23"/>
    <mergeCell ref="F25:I26"/>
    <mergeCell ref="Q25:Q26"/>
    <mergeCell ref="B39:L39"/>
    <mergeCell ref="B40:L40"/>
    <mergeCell ref="B41:L41"/>
    <mergeCell ref="B42:L42"/>
    <mergeCell ref="B43:L43"/>
    <mergeCell ref="B44:L44"/>
    <mergeCell ref="B56:L56"/>
    <mergeCell ref="B57:L57"/>
    <mergeCell ref="B58:L58"/>
    <mergeCell ref="B59:L59"/>
    <mergeCell ref="B60:L60"/>
    <mergeCell ref="B61:L61"/>
    <mergeCell ref="B62:L62"/>
    <mergeCell ref="B45:L45"/>
    <mergeCell ref="B46:L46"/>
    <mergeCell ref="B47:L47"/>
    <mergeCell ref="B48:L48"/>
    <mergeCell ref="B49:L49"/>
    <mergeCell ref="B52:L52"/>
    <mergeCell ref="B53:L53"/>
    <mergeCell ref="B54:L54"/>
    <mergeCell ref="B55:L55"/>
  </mergeCells>
  <conditionalFormatting sqref="B29:C29">
    <cfRule type="expression" priority="18" dxfId="1">
      <formula>$B$29="-"</formula>
    </cfRule>
  </conditionalFormatting>
  <conditionalFormatting sqref="B33:C33">
    <cfRule type="expression" priority="17" dxfId="1">
      <formula>$B$33="-"</formula>
    </cfRule>
  </conditionalFormatting>
  <conditionalFormatting sqref="G4:K4">
    <cfRule type="cellIs" priority="7" dxfId="16" operator="greaterThan">
      <formula>5</formula>
    </cfRule>
  </conditionalFormatting>
  <conditionalFormatting sqref="J17">
    <cfRule type="cellIs" priority="21" dxfId="16" operator="greaterThan">
      <formula>$J$16+$Q$29</formula>
    </cfRule>
  </conditionalFormatting>
  <conditionalFormatting sqref="J18:J19">
    <cfRule type="cellIs" priority="22" dxfId="16" operator="greaterThan">
      <formula>$J$16+$Q$30</formula>
    </cfRule>
  </conditionalFormatting>
  <conditionalFormatting sqref="B35:L35">
    <cfRule type="expression" priority="10" dxfId="1">
      <formula>RIGHT($C$34,7)="特異点2枠分。"</formula>
    </cfRule>
    <cfRule type="expression" priority="13" dxfId="1">
      <formula>$B$33&lt;&gt;"-"</formula>
    </cfRule>
  </conditionalFormatting>
  <conditionalFormatting sqref="B32:L32">
    <cfRule type="expression" priority="2" dxfId="1">
      <formula>OR(RIGHT($C$30,7)="特異点2枠分。",RIGHT($C$31,7)="特異点2枠分。")</formula>
    </cfRule>
    <cfRule type="expression" priority="4" dxfId="1">
      <formula>$B$29&lt;&gt;"-"</formula>
    </cfRule>
  </conditionalFormatting>
  <conditionalFormatting sqref="B31:L31">
    <cfRule type="expression" priority="1" dxfId="1">
      <formula>AND(RIGHT($C$30,7)="特異点2枠分。",$B$29&lt;&gt;"-")</formula>
    </cfRule>
  </conditionalFormatting>
  <dataValidations count="8">
    <dataValidation type="list" allowBlank="1" showInputMessage="1" showErrorMessage="1" sqref="T32:T34">
      <formula1>$AT$3:$AT$12</formula1>
    </dataValidation>
    <dataValidation type="list" allowBlank="1" showInputMessage="1" showErrorMessage="1" sqref="V37:V39 V41:V43 V45 V48:V62 V65:V79 L66:L68 L70:L84">
      <formula1>"○,×"</formula1>
    </dataValidation>
    <dataValidation type="list" allowBlank="1" showInputMessage="1" showErrorMessage="1" sqref="F18">
      <formula1>"盾,武器2"</formula1>
    </dataValidation>
    <dataValidation type="list" allowBlank="1" showInputMessage="1" showErrorMessage="1" sqref="B6">
      <formula1>$AD$3:$AD$21</formula1>
    </dataValidation>
    <dataValidation type="list" allowBlank="1" showInputMessage="1" showErrorMessage="1" sqref="B30:B32">
      <formula1>$AQ$3:$AQ$26</formula1>
    </dataValidation>
    <dataValidation type="list" allowBlank="1" showInputMessage="1" showErrorMessage="1" sqref="B5">
      <formula1>$AD$3:$AD$53</formula1>
    </dataValidation>
    <dataValidation type="list" allowBlank="1" showInputMessage="1" showErrorMessage="1" sqref="B7">
      <formula1>$AD$57:$AD$67</formula1>
    </dataValidation>
    <dataValidation type="list" allowBlank="1" showInputMessage="1" showErrorMessage="1" sqref="B34:B35">
      <formula1>$AQ$47:$AQ$75</formula1>
    </dataValidation>
  </dataValidations>
  <printOptions/>
  <pageMargins left="0.7" right="0.7" top="0.75" bottom="0.75" header="0.3" footer="0.3"/>
  <pageSetup horizontalDpi="300" verticalDpi="300" orientation="portrait" paperSize="9" r:id="rId3"/>
  <ignoredErrors>
    <ignoredError sqref="Q25 L13" formula="1"/>
  </ignoredErrors>
  <legacyDrawing r:id="rId2"/>
</worksheet>
</file>

<file path=xl/worksheets/sheet10.xml><?xml version="1.0" encoding="utf-8"?>
<worksheet xmlns="http://schemas.openxmlformats.org/spreadsheetml/2006/main" xmlns:r="http://schemas.openxmlformats.org/officeDocument/2006/relationships">
  <sheetPr codeName="Sheet8"/>
  <dimension ref="B1:BX71"/>
  <sheetViews>
    <sheetView showGridLines="0" zoomScalePageLayoutView="0" workbookViewId="0" topLeftCell="A1">
      <selection activeCell="S2" sqref="S2:AH21"/>
    </sheetView>
  </sheetViews>
  <sheetFormatPr defaultColWidth="9.140625" defaultRowHeight="15"/>
  <cols>
    <col min="1" max="42" width="2.421875" style="13" customWidth="1"/>
    <col min="43" max="44" width="1.421875" style="13" customWidth="1"/>
    <col min="45" max="53" width="2.421875" style="13" customWidth="1"/>
    <col min="54" max="55" width="1.421875" style="13" customWidth="1"/>
    <col min="56" max="84" width="2.421875" style="13" customWidth="1"/>
    <col min="85" max="16384" width="9.00390625" style="13" customWidth="1"/>
  </cols>
  <sheetData>
    <row r="1" spans="72:73" ht="11.25" customHeight="1" thickBot="1">
      <c r="BT1" s="60"/>
      <c r="BU1" s="60"/>
    </row>
    <row r="2" spans="18:73" ht="11.25" customHeight="1" thickBot="1">
      <c r="R2" s="102"/>
      <c r="S2" s="314" t="s">
        <v>219</v>
      </c>
      <c r="T2" s="314"/>
      <c r="U2" s="314"/>
      <c r="V2" s="314"/>
      <c r="W2" s="314"/>
      <c r="X2" s="314"/>
      <c r="Y2" s="314"/>
      <c r="Z2" s="314"/>
      <c r="AA2" s="314"/>
      <c r="AB2" s="314"/>
      <c r="AC2" s="314"/>
      <c r="AD2" s="314"/>
      <c r="AE2" s="314"/>
      <c r="AF2" s="314"/>
      <c r="AG2" s="314"/>
      <c r="AH2" s="299"/>
      <c r="AK2" s="321" t="s">
        <v>716</v>
      </c>
      <c r="AL2" s="322"/>
      <c r="AM2" s="322"/>
      <c r="AN2" s="322"/>
      <c r="AO2" s="323"/>
      <c r="AP2" s="362" t="s">
        <v>717</v>
      </c>
      <c r="AQ2" s="363"/>
      <c r="AR2" s="354"/>
      <c r="AS2" s="354"/>
      <c r="AT2" s="354" t="s">
        <v>718</v>
      </c>
      <c r="AU2" s="354"/>
      <c r="AV2" s="354"/>
      <c r="AW2" s="354" t="s">
        <v>719</v>
      </c>
      <c r="AX2" s="354"/>
      <c r="AY2" s="354"/>
      <c r="AZ2" s="354" t="s">
        <v>720</v>
      </c>
      <c r="BA2" s="354"/>
      <c r="BB2" s="354"/>
      <c r="BC2" s="354"/>
      <c r="BD2" s="354" t="s">
        <v>721</v>
      </c>
      <c r="BE2" s="354"/>
      <c r="BF2" s="354"/>
      <c r="BG2" s="324" t="s">
        <v>722</v>
      </c>
      <c r="BH2" s="324"/>
      <c r="BI2" s="324"/>
      <c r="BJ2" s="354" t="s">
        <v>699</v>
      </c>
      <c r="BK2" s="354"/>
      <c r="BL2" s="354"/>
      <c r="BM2" s="354" t="s">
        <v>700</v>
      </c>
      <c r="BN2" s="354"/>
      <c r="BO2" s="355"/>
      <c r="BP2" s="225" t="s">
        <v>701</v>
      </c>
      <c r="BQ2" s="226"/>
      <c r="BR2" s="226"/>
      <c r="BS2" s="249"/>
      <c r="BT2" s="23"/>
      <c r="BU2" s="60"/>
    </row>
    <row r="3" spans="18:73" ht="11.25" customHeight="1">
      <c r="R3" s="586" t="s">
        <v>737</v>
      </c>
      <c r="S3" s="335"/>
      <c r="T3" s="335"/>
      <c r="U3" s="335"/>
      <c r="V3" s="335"/>
      <c r="W3" s="335"/>
      <c r="X3" s="335"/>
      <c r="Y3" s="335"/>
      <c r="Z3" s="335"/>
      <c r="AA3" s="335"/>
      <c r="AB3" s="335"/>
      <c r="AC3" s="335"/>
      <c r="AD3" s="335"/>
      <c r="AE3" s="335"/>
      <c r="AF3" s="335"/>
      <c r="AG3" s="335"/>
      <c r="AH3" s="336"/>
      <c r="AK3" s="367" t="s">
        <v>715</v>
      </c>
      <c r="AL3" s="368"/>
      <c r="AM3" s="368"/>
      <c r="AN3" s="588" t="s">
        <v>723</v>
      </c>
      <c r="AO3" s="589"/>
      <c r="AP3" s="356"/>
      <c r="AQ3" s="357"/>
      <c r="AR3" s="357"/>
      <c r="AS3" s="357"/>
      <c r="AT3" s="357"/>
      <c r="AU3" s="357"/>
      <c r="AV3" s="357"/>
      <c r="AW3" s="357"/>
      <c r="AX3" s="357"/>
      <c r="AY3" s="357"/>
      <c r="AZ3" s="357"/>
      <c r="BA3" s="357"/>
      <c r="BB3" s="357"/>
      <c r="BC3" s="357"/>
      <c r="BD3" s="357"/>
      <c r="BE3" s="357"/>
      <c r="BF3" s="357"/>
      <c r="BG3" s="325"/>
      <c r="BH3" s="326"/>
      <c r="BI3" s="327"/>
      <c r="BJ3" s="357"/>
      <c r="BK3" s="357"/>
      <c r="BL3" s="357"/>
      <c r="BM3" s="357"/>
      <c r="BN3" s="357"/>
      <c r="BO3" s="364"/>
      <c r="BP3" s="319"/>
      <c r="BQ3" s="250"/>
      <c r="BR3" s="250"/>
      <c r="BS3" s="251"/>
      <c r="BT3" s="23"/>
      <c r="BU3" s="60"/>
    </row>
    <row r="4" spans="18:73" ht="11.25" customHeight="1">
      <c r="R4" s="587"/>
      <c r="S4" s="335"/>
      <c r="T4" s="335"/>
      <c r="U4" s="335"/>
      <c r="V4" s="335"/>
      <c r="W4" s="335"/>
      <c r="X4" s="335"/>
      <c r="Y4" s="335"/>
      <c r="Z4" s="335"/>
      <c r="AA4" s="335"/>
      <c r="AB4" s="335"/>
      <c r="AC4" s="335"/>
      <c r="AD4" s="335"/>
      <c r="AE4" s="335"/>
      <c r="AF4" s="335"/>
      <c r="AG4" s="335"/>
      <c r="AH4" s="336"/>
      <c r="AK4" s="369"/>
      <c r="AL4" s="370"/>
      <c r="AM4" s="370"/>
      <c r="AN4" s="590"/>
      <c r="AO4" s="591"/>
      <c r="AP4" s="358"/>
      <c r="AQ4" s="359"/>
      <c r="AR4" s="359"/>
      <c r="AS4" s="359"/>
      <c r="AT4" s="359"/>
      <c r="AU4" s="359"/>
      <c r="AV4" s="359"/>
      <c r="AW4" s="359"/>
      <c r="AX4" s="359"/>
      <c r="AY4" s="359"/>
      <c r="AZ4" s="359"/>
      <c r="BA4" s="359"/>
      <c r="BB4" s="359"/>
      <c r="BC4" s="359"/>
      <c r="BD4" s="359"/>
      <c r="BE4" s="359"/>
      <c r="BF4" s="359"/>
      <c r="BG4" s="328"/>
      <c r="BH4" s="329"/>
      <c r="BI4" s="330"/>
      <c r="BJ4" s="359"/>
      <c r="BK4" s="359"/>
      <c r="BL4" s="359"/>
      <c r="BM4" s="359"/>
      <c r="BN4" s="359"/>
      <c r="BO4" s="365"/>
      <c r="BP4" s="319"/>
      <c r="BQ4" s="250"/>
      <c r="BR4" s="250"/>
      <c r="BS4" s="251"/>
      <c r="BT4" s="23"/>
      <c r="BU4" s="60"/>
    </row>
    <row r="5" spans="18:73" ht="11.25" customHeight="1">
      <c r="R5" s="587"/>
      <c r="S5" s="335"/>
      <c r="T5" s="335"/>
      <c r="U5" s="335"/>
      <c r="V5" s="335"/>
      <c r="W5" s="335"/>
      <c r="X5" s="335"/>
      <c r="Y5" s="335"/>
      <c r="Z5" s="335"/>
      <c r="AA5" s="335"/>
      <c r="AB5" s="335"/>
      <c r="AC5" s="335"/>
      <c r="AD5" s="335"/>
      <c r="AE5" s="335"/>
      <c r="AF5" s="335"/>
      <c r="AG5" s="335"/>
      <c r="AH5" s="336"/>
      <c r="AK5" s="369"/>
      <c r="AL5" s="370"/>
      <c r="AM5" s="370"/>
      <c r="AN5" s="590"/>
      <c r="AO5" s="591"/>
      <c r="AP5" s="358"/>
      <c r="AQ5" s="359"/>
      <c r="AR5" s="359"/>
      <c r="AS5" s="359"/>
      <c r="AT5" s="359"/>
      <c r="AU5" s="359"/>
      <c r="AV5" s="359"/>
      <c r="AW5" s="359"/>
      <c r="AX5" s="359"/>
      <c r="AY5" s="359"/>
      <c r="AZ5" s="359"/>
      <c r="BA5" s="359"/>
      <c r="BB5" s="359"/>
      <c r="BC5" s="359"/>
      <c r="BD5" s="359"/>
      <c r="BE5" s="359"/>
      <c r="BF5" s="359"/>
      <c r="BG5" s="328"/>
      <c r="BH5" s="329"/>
      <c r="BI5" s="330"/>
      <c r="BJ5" s="359"/>
      <c r="BK5" s="359"/>
      <c r="BL5" s="359"/>
      <c r="BM5" s="359"/>
      <c r="BN5" s="359"/>
      <c r="BO5" s="365"/>
      <c r="BP5" s="319"/>
      <c r="BQ5" s="250"/>
      <c r="BR5" s="250"/>
      <c r="BS5" s="251"/>
      <c r="BT5" s="23"/>
      <c r="BU5" s="60"/>
    </row>
    <row r="6" spans="7:73" ht="11.25" customHeight="1">
      <c r="G6" s="106"/>
      <c r="H6" s="106"/>
      <c r="I6" s="106"/>
      <c r="J6" s="106"/>
      <c r="K6" s="106"/>
      <c r="L6" s="106"/>
      <c r="M6" s="106"/>
      <c r="N6" s="106"/>
      <c r="O6" s="106"/>
      <c r="R6" s="587"/>
      <c r="S6" s="335"/>
      <c r="T6" s="335"/>
      <c r="U6" s="335"/>
      <c r="V6" s="335"/>
      <c r="W6" s="335"/>
      <c r="X6" s="335"/>
      <c r="Y6" s="335"/>
      <c r="Z6" s="335"/>
      <c r="AA6" s="335"/>
      <c r="AB6" s="335"/>
      <c r="AC6" s="335"/>
      <c r="AD6" s="335"/>
      <c r="AE6" s="335"/>
      <c r="AF6" s="335"/>
      <c r="AG6" s="335"/>
      <c r="AH6" s="336"/>
      <c r="AK6" s="369"/>
      <c r="AL6" s="370"/>
      <c r="AM6" s="370"/>
      <c r="AN6" s="590"/>
      <c r="AO6" s="591"/>
      <c r="AP6" s="358"/>
      <c r="AQ6" s="359"/>
      <c r="AR6" s="359"/>
      <c r="AS6" s="359"/>
      <c r="AT6" s="359"/>
      <c r="AU6" s="359"/>
      <c r="AV6" s="359"/>
      <c r="AW6" s="359"/>
      <c r="AX6" s="359"/>
      <c r="AY6" s="359"/>
      <c r="AZ6" s="359"/>
      <c r="BA6" s="359"/>
      <c r="BB6" s="359"/>
      <c r="BC6" s="359"/>
      <c r="BD6" s="359"/>
      <c r="BE6" s="359"/>
      <c r="BF6" s="359"/>
      <c r="BG6" s="328"/>
      <c r="BH6" s="329"/>
      <c r="BI6" s="330"/>
      <c r="BJ6" s="359"/>
      <c r="BK6" s="359"/>
      <c r="BL6" s="359"/>
      <c r="BM6" s="359"/>
      <c r="BN6" s="359"/>
      <c r="BO6" s="365"/>
      <c r="BP6" s="319"/>
      <c r="BQ6" s="250"/>
      <c r="BR6" s="250"/>
      <c r="BS6" s="251"/>
      <c r="BT6" s="23"/>
      <c r="BU6" s="60"/>
    </row>
    <row r="7" spans="7:73" ht="11.25" customHeight="1" thickBot="1">
      <c r="G7" s="107"/>
      <c r="H7" s="107"/>
      <c r="I7" s="107"/>
      <c r="J7" s="107"/>
      <c r="K7" s="107"/>
      <c r="L7" s="107"/>
      <c r="M7" s="107"/>
      <c r="N7" s="107"/>
      <c r="O7" s="107"/>
      <c r="P7" s="22"/>
      <c r="R7" s="103"/>
      <c r="S7" s="335"/>
      <c r="T7" s="335"/>
      <c r="U7" s="335"/>
      <c r="V7" s="335"/>
      <c r="W7" s="335"/>
      <c r="X7" s="335"/>
      <c r="Y7" s="335"/>
      <c r="Z7" s="335"/>
      <c r="AA7" s="335"/>
      <c r="AB7" s="335"/>
      <c r="AC7" s="335"/>
      <c r="AD7" s="335"/>
      <c r="AE7" s="335"/>
      <c r="AF7" s="335"/>
      <c r="AG7" s="335"/>
      <c r="AH7" s="336"/>
      <c r="AK7" s="369"/>
      <c r="AL7" s="370"/>
      <c r="AM7" s="370"/>
      <c r="AN7" s="590"/>
      <c r="AO7" s="591"/>
      <c r="AP7" s="358"/>
      <c r="AQ7" s="359"/>
      <c r="AR7" s="359"/>
      <c r="AS7" s="359"/>
      <c r="AT7" s="359"/>
      <c r="AU7" s="359"/>
      <c r="AV7" s="359"/>
      <c r="AW7" s="359"/>
      <c r="AX7" s="359"/>
      <c r="AY7" s="359"/>
      <c r="AZ7" s="359"/>
      <c r="BA7" s="359"/>
      <c r="BB7" s="359"/>
      <c r="BC7" s="359"/>
      <c r="BD7" s="359"/>
      <c r="BE7" s="359"/>
      <c r="BF7" s="359"/>
      <c r="BG7" s="328"/>
      <c r="BH7" s="329"/>
      <c r="BI7" s="330"/>
      <c r="BJ7" s="359"/>
      <c r="BK7" s="359"/>
      <c r="BL7" s="359"/>
      <c r="BM7" s="359"/>
      <c r="BN7" s="359"/>
      <c r="BO7" s="365"/>
      <c r="BP7" s="319"/>
      <c r="BQ7" s="250"/>
      <c r="BR7" s="250"/>
      <c r="BS7" s="251"/>
      <c r="BT7" s="23"/>
      <c r="BU7" s="60"/>
    </row>
    <row r="8" spans="2:73" ht="11.25" customHeight="1">
      <c r="B8" s="385" t="s">
        <v>684</v>
      </c>
      <c r="C8" s="386"/>
      <c r="D8" s="386"/>
      <c r="E8" s="386"/>
      <c r="F8" s="386"/>
      <c r="G8" s="226">
        <f>IF(キャラメイク!B2="","",キャラメイク!B2)</f>
      </c>
      <c r="H8" s="226"/>
      <c r="I8" s="226"/>
      <c r="J8" s="226"/>
      <c r="K8" s="226"/>
      <c r="L8" s="226"/>
      <c r="M8" s="226"/>
      <c r="N8" s="226"/>
      <c r="O8" s="226"/>
      <c r="P8" s="226"/>
      <c r="Q8" s="249"/>
      <c r="S8" s="334"/>
      <c r="T8" s="335"/>
      <c r="U8" s="335"/>
      <c r="V8" s="335"/>
      <c r="W8" s="335"/>
      <c r="X8" s="335"/>
      <c r="Y8" s="335"/>
      <c r="Z8" s="335"/>
      <c r="AA8" s="335"/>
      <c r="AB8" s="335"/>
      <c r="AC8" s="335"/>
      <c r="AD8" s="335"/>
      <c r="AE8" s="335"/>
      <c r="AF8" s="335"/>
      <c r="AG8" s="335"/>
      <c r="AH8" s="336"/>
      <c r="AK8" s="369"/>
      <c r="AL8" s="370"/>
      <c r="AM8" s="370"/>
      <c r="AN8" s="590"/>
      <c r="AO8" s="591"/>
      <c r="AP8" s="358"/>
      <c r="AQ8" s="359"/>
      <c r="AR8" s="359"/>
      <c r="AS8" s="359"/>
      <c r="AT8" s="359"/>
      <c r="AU8" s="359"/>
      <c r="AV8" s="359"/>
      <c r="AW8" s="359"/>
      <c r="AX8" s="359"/>
      <c r="AY8" s="359"/>
      <c r="AZ8" s="359"/>
      <c r="BA8" s="359"/>
      <c r="BB8" s="359"/>
      <c r="BC8" s="359"/>
      <c r="BD8" s="359"/>
      <c r="BE8" s="359"/>
      <c r="BF8" s="359"/>
      <c r="BG8" s="328"/>
      <c r="BH8" s="329"/>
      <c r="BI8" s="330"/>
      <c r="BJ8" s="359"/>
      <c r="BK8" s="359"/>
      <c r="BL8" s="359"/>
      <c r="BM8" s="359"/>
      <c r="BN8" s="359"/>
      <c r="BO8" s="365"/>
      <c r="BP8" s="319"/>
      <c r="BQ8" s="250"/>
      <c r="BR8" s="250"/>
      <c r="BS8" s="251"/>
      <c r="BT8" s="23"/>
      <c r="BU8" s="60"/>
    </row>
    <row r="9" spans="2:73" ht="11.25" customHeight="1" thickBot="1">
      <c r="B9" s="14"/>
      <c r="C9" s="15"/>
      <c r="D9" s="15"/>
      <c r="E9" s="15"/>
      <c r="F9" s="15"/>
      <c r="G9" s="250"/>
      <c r="H9" s="250"/>
      <c r="I9" s="250"/>
      <c r="J9" s="250"/>
      <c r="K9" s="250"/>
      <c r="L9" s="250"/>
      <c r="M9" s="250"/>
      <c r="N9" s="250"/>
      <c r="O9" s="250"/>
      <c r="P9" s="250"/>
      <c r="Q9" s="251"/>
      <c r="S9" s="334"/>
      <c r="T9" s="335"/>
      <c r="U9" s="335"/>
      <c r="V9" s="335"/>
      <c r="W9" s="335"/>
      <c r="X9" s="335"/>
      <c r="Y9" s="335"/>
      <c r="Z9" s="335"/>
      <c r="AA9" s="335"/>
      <c r="AB9" s="335"/>
      <c r="AC9" s="335"/>
      <c r="AD9" s="335"/>
      <c r="AE9" s="335"/>
      <c r="AF9" s="335"/>
      <c r="AG9" s="335"/>
      <c r="AH9" s="336"/>
      <c r="AK9" s="369"/>
      <c r="AL9" s="370"/>
      <c r="AM9" s="370"/>
      <c r="AN9" s="590"/>
      <c r="AO9" s="591"/>
      <c r="AP9" s="358"/>
      <c r="AQ9" s="359"/>
      <c r="AR9" s="359"/>
      <c r="AS9" s="359"/>
      <c r="AT9" s="359"/>
      <c r="AU9" s="359"/>
      <c r="AV9" s="359"/>
      <c r="AW9" s="359"/>
      <c r="AX9" s="359"/>
      <c r="AY9" s="359"/>
      <c r="AZ9" s="359"/>
      <c r="BA9" s="359"/>
      <c r="BB9" s="359"/>
      <c r="BC9" s="359"/>
      <c r="BD9" s="359"/>
      <c r="BE9" s="359"/>
      <c r="BF9" s="359"/>
      <c r="BG9" s="328"/>
      <c r="BH9" s="329"/>
      <c r="BI9" s="330"/>
      <c r="BJ9" s="359"/>
      <c r="BK9" s="359"/>
      <c r="BL9" s="359"/>
      <c r="BM9" s="359"/>
      <c r="BN9" s="359"/>
      <c r="BO9" s="365"/>
      <c r="BP9" s="319"/>
      <c r="BQ9" s="250"/>
      <c r="BR9" s="250"/>
      <c r="BS9" s="251"/>
      <c r="BT9" s="23"/>
      <c r="BU9" s="60"/>
    </row>
    <row r="10" spans="2:73" ht="11.25" customHeight="1">
      <c r="B10" s="385" t="s">
        <v>685</v>
      </c>
      <c r="C10" s="386"/>
      <c r="D10" s="386"/>
      <c r="E10" s="386"/>
      <c r="F10" s="386"/>
      <c r="G10" s="226">
        <f>IF(キャラメイク!B3="","",キャラメイク!B3)</f>
      </c>
      <c r="H10" s="226"/>
      <c r="I10" s="226"/>
      <c r="J10" s="226"/>
      <c r="K10" s="226"/>
      <c r="L10" s="226"/>
      <c r="M10" s="226"/>
      <c r="N10" s="226"/>
      <c r="O10" s="226"/>
      <c r="P10" s="226"/>
      <c r="Q10" s="249"/>
      <c r="S10" s="334"/>
      <c r="T10" s="335"/>
      <c r="U10" s="335"/>
      <c r="V10" s="335"/>
      <c r="W10" s="335"/>
      <c r="X10" s="335"/>
      <c r="Y10" s="335"/>
      <c r="Z10" s="335"/>
      <c r="AA10" s="335"/>
      <c r="AB10" s="335"/>
      <c r="AC10" s="335"/>
      <c r="AD10" s="335"/>
      <c r="AE10" s="335"/>
      <c r="AF10" s="335"/>
      <c r="AG10" s="335"/>
      <c r="AH10" s="336"/>
      <c r="AK10" s="369"/>
      <c r="AL10" s="370"/>
      <c r="AM10" s="370"/>
      <c r="AN10" s="590"/>
      <c r="AO10" s="591"/>
      <c r="AP10" s="358"/>
      <c r="AQ10" s="359"/>
      <c r="AR10" s="359"/>
      <c r="AS10" s="359"/>
      <c r="AT10" s="359"/>
      <c r="AU10" s="359"/>
      <c r="AV10" s="359"/>
      <c r="AW10" s="359"/>
      <c r="AX10" s="359"/>
      <c r="AY10" s="359"/>
      <c r="AZ10" s="359"/>
      <c r="BA10" s="359"/>
      <c r="BB10" s="359"/>
      <c r="BC10" s="359"/>
      <c r="BD10" s="359"/>
      <c r="BE10" s="359"/>
      <c r="BF10" s="359"/>
      <c r="BG10" s="328"/>
      <c r="BH10" s="329"/>
      <c r="BI10" s="330"/>
      <c r="BJ10" s="359"/>
      <c r="BK10" s="359"/>
      <c r="BL10" s="359"/>
      <c r="BM10" s="359"/>
      <c r="BN10" s="359"/>
      <c r="BO10" s="365"/>
      <c r="BP10" s="319"/>
      <c r="BQ10" s="250"/>
      <c r="BR10" s="250"/>
      <c r="BS10" s="251"/>
      <c r="BT10" s="23"/>
      <c r="BU10" s="60"/>
    </row>
    <row r="11" spans="2:73" ht="11.25" customHeight="1" thickBot="1">
      <c r="B11" s="16"/>
      <c r="C11" s="17"/>
      <c r="D11" s="17"/>
      <c r="E11" s="17"/>
      <c r="F11" s="17"/>
      <c r="G11" s="252"/>
      <c r="H11" s="252"/>
      <c r="I11" s="252"/>
      <c r="J11" s="252"/>
      <c r="K11" s="252"/>
      <c r="L11" s="252"/>
      <c r="M11" s="252"/>
      <c r="N11" s="252"/>
      <c r="O11" s="252"/>
      <c r="P11" s="252"/>
      <c r="Q11" s="253"/>
      <c r="S11" s="334"/>
      <c r="T11" s="335"/>
      <c r="U11" s="335"/>
      <c r="V11" s="335"/>
      <c r="W11" s="335"/>
      <c r="X11" s="335"/>
      <c r="Y11" s="335"/>
      <c r="Z11" s="335"/>
      <c r="AA11" s="335"/>
      <c r="AB11" s="335"/>
      <c r="AC11" s="335"/>
      <c r="AD11" s="335"/>
      <c r="AE11" s="335"/>
      <c r="AF11" s="335"/>
      <c r="AG11" s="335"/>
      <c r="AH11" s="336"/>
      <c r="AK11" s="371"/>
      <c r="AL11" s="372"/>
      <c r="AM11" s="372"/>
      <c r="AN11" s="592"/>
      <c r="AO11" s="593"/>
      <c r="AP11" s="360"/>
      <c r="AQ11" s="361"/>
      <c r="AR11" s="361"/>
      <c r="AS11" s="361"/>
      <c r="AT11" s="361"/>
      <c r="AU11" s="361"/>
      <c r="AV11" s="361"/>
      <c r="AW11" s="361"/>
      <c r="AX11" s="361"/>
      <c r="AY11" s="361"/>
      <c r="AZ11" s="361"/>
      <c r="BA11" s="361"/>
      <c r="BB11" s="361"/>
      <c r="BC11" s="361"/>
      <c r="BD11" s="361"/>
      <c r="BE11" s="361"/>
      <c r="BF11" s="361"/>
      <c r="BG11" s="331"/>
      <c r="BH11" s="332"/>
      <c r="BI11" s="333"/>
      <c r="BJ11" s="361"/>
      <c r="BK11" s="361"/>
      <c r="BL11" s="361"/>
      <c r="BM11" s="361"/>
      <c r="BN11" s="361"/>
      <c r="BO11" s="366"/>
      <c r="BP11" s="320"/>
      <c r="BQ11" s="252"/>
      <c r="BR11" s="252"/>
      <c r="BS11" s="253"/>
      <c r="BT11" s="23"/>
      <c r="BU11" s="60"/>
    </row>
    <row r="12" spans="19:73" ht="11.25" customHeight="1" thickBot="1">
      <c r="S12" s="334"/>
      <c r="T12" s="335"/>
      <c r="U12" s="335"/>
      <c r="V12" s="335"/>
      <c r="W12" s="335"/>
      <c r="X12" s="335"/>
      <c r="Y12" s="335"/>
      <c r="Z12" s="335"/>
      <c r="AA12" s="335"/>
      <c r="AB12" s="335"/>
      <c r="AC12" s="335"/>
      <c r="AD12" s="335"/>
      <c r="AE12" s="335"/>
      <c r="AF12" s="335"/>
      <c r="AG12" s="335"/>
      <c r="AH12" s="336"/>
      <c r="AK12" s="594" t="s">
        <v>725</v>
      </c>
      <c r="AL12" s="595"/>
      <c r="AM12" s="595"/>
      <c r="AN12" s="298"/>
      <c r="AO12" s="299"/>
      <c r="AP12" s="203"/>
      <c r="AQ12" s="203"/>
      <c r="AR12" s="342"/>
      <c r="AS12" s="342"/>
      <c r="AT12" s="342"/>
      <c r="AU12" s="342"/>
      <c r="AV12" s="342"/>
      <c r="AW12" s="342"/>
      <c r="AX12" s="342"/>
      <c r="AY12" s="342"/>
      <c r="AZ12" s="308"/>
      <c r="BA12" s="308"/>
      <c r="BB12" s="308"/>
      <c r="BC12" s="308"/>
      <c r="BD12" s="308"/>
      <c r="BE12" s="308"/>
      <c r="BF12" s="308"/>
      <c r="BG12" s="308"/>
      <c r="BH12" s="308"/>
      <c r="BI12" s="308"/>
      <c r="BJ12" s="308"/>
      <c r="BK12" s="308"/>
      <c r="BL12" s="308"/>
      <c r="BM12" s="308"/>
      <c r="BN12" s="308"/>
      <c r="BO12" s="309"/>
      <c r="BP12" s="313"/>
      <c r="BQ12" s="314"/>
      <c r="BR12" s="298"/>
      <c r="BS12" s="299"/>
      <c r="BT12" s="59"/>
      <c r="BU12" s="60"/>
    </row>
    <row r="13" spans="2:73" ht="11.25" customHeight="1" thickBot="1">
      <c r="B13" s="380" t="s">
        <v>686</v>
      </c>
      <c r="C13" s="381"/>
      <c r="D13" s="225"/>
      <c r="E13" s="226"/>
      <c r="F13" s="226"/>
      <c r="G13" s="226"/>
      <c r="H13" s="226"/>
      <c r="I13" s="227"/>
      <c r="J13" s="18"/>
      <c r="K13" s="226"/>
      <c r="L13" s="249"/>
      <c r="M13" s="584" t="s">
        <v>11</v>
      </c>
      <c r="N13" s="225"/>
      <c r="O13" s="226"/>
      <c r="P13" s="226"/>
      <c r="Q13" s="249"/>
      <c r="S13" s="334"/>
      <c r="T13" s="335"/>
      <c r="U13" s="335"/>
      <c r="V13" s="335"/>
      <c r="W13" s="335"/>
      <c r="X13" s="335"/>
      <c r="Y13" s="335"/>
      <c r="Z13" s="335"/>
      <c r="AA13" s="335"/>
      <c r="AB13" s="335"/>
      <c r="AC13" s="335"/>
      <c r="AD13" s="335"/>
      <c r="AE13" s="335"/>
      <c r="AF13" s="335"/>
      <c r="AG13" s="335"/>
      <c r="AH13" s="336"/>
      <c r="AK13" s="596"/>
      <c r="AL13" s="597"/>
      <c r="AM13" s="597"/>
      <c r="AN13" s="302"/>
      <c r="AO13" s="303"/>
      <c r="AP13" s="343"/>
      <c r="AQ13" s="343"/>
      <c r="AR13" s="243"/>
      <c r="AS13" s="243"/>
      <c r="AT13" s="243"/>
      <c r="AU13" s="243"/>
      <c r="AV13" s="243"/>
      <c r="AW13" s="243"/>
      <c r="AX13" s="243"/>
      <c r="AY13" s="243"/>
      <c r="AZ13" s="310"/>
      <c r="BA13" s="310"/>
      <c r="BB13" s="310"/>
      <c r="BC13" s="310"/>
      <c r="BD13" s="310"/>
      <c r="BE13" s="310"/>
      <c r="BF13" s="310"/>
      <c r="BG13" s="310"/>
      <c r="BH13" s="310"/>
      <c r="BI13" s="310"/>
      <c r="BJ13" s="310"/>
      <c r="BK13" s="310"/>
      <c r="BL13" s="310"/>
      <c r="BM13" s="310"/>
      <c r="BN13" s="310"/>
      <c r="BO13" s="311"/>
      <c r="BP13" s="315"/>
      <c r="BQ13" s="316"/>
      <c r="BR13" s="300"/>
      <c r="BS13" s="301"/>
      <c r="BT13" s="23"/>
      <c r="BU13" s="60"/>
    </row>
    <row r="14" spans="2:76" ht="11.25" customHeight="1" thickBot="1">
      <c r="B14" s="387"/>
      <c r="C14" s="388"/>
      <c r="D14" s="320"/>
      <c r="E14" s="252"/>
      <c r="F14" s="252"/>
      <c r="G14" s="252"/>
      <c r="H14" s="252"/>
      <c r="I14" s="389"/>
      <c r="J14" s="19" t="s">
        <v>9</v>
      </c>
      <c r="K14" s="252"/>
      <c r="L14" s="253"/>
      <c r="M14" s="585"/>
      <c r="N14" s="320"/>
      <c r="O14" s="252"/>
      <c r="P14" s="252"/>
      <c r="Q14" s="253"/>
      <c r="S14" s="334"/>
      <c r="T14" s="335"/>
      <c r="U14" s="335"/>
      <c r="V14" s="335"/>
      <c r="W14" s="335"/>
      <c r="X14" s="335"/>
      <c r="Y14" s="335"/>
      <c r="Z14" s="335"/>
      <c r="AA14" s="335"/>
      <c r="AB14" s="335"/>
      <c r="AC14" s="335"/>
      <c r="AD14" s="335"/>
      <c r="AE14" s="335"/>
      <c r="AF14" s="335"/>
      <c r="AG14" s="335"/>
      <c r="AH14" s="336"/>
      <c r="AK14" s="344" t="s">
        <v>726</v>
      </c>
      <c r="AL14" s="240"/>
      <c r="AM14" s="240"/>
      <c r="AN14" s="304"/>
      <c r="AO14" s="305"/>
      <c r="AP14" s="343"/>
      <c r="AQ14" s="3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312"/>
      <c r="BP14" s="313"/>
      <c r="BQ14" s="314"/>
      <c r="BR14" s="298"/>
      <c r="BS14" s="299"/>
      <c r="BT14" s="59"/>
      <c r="BU14" s="60"/>
      <c r="BX14" s="13" t="s">
        <v>736</v>
      </c>
    </row>
    <row r="15" spans="2:73" ht="11.25" customHeight="1">
      <c r="B15" s="380" t="s">
        <v>687</v>
      </c>
      <c r="C15" s="381"/>
      <c r="D15" s="319"/>
      <c r="E15" s="250"/>
      <c r="F15" s="250"/>
      <c r="G15" s="250"/>
      <c r="H15" s="250"/>
      <c r="I15" s="384"/>
      <c r="J15" s="20"/>
      <c r="K15" s="250"/>
      <c r="L15" s="251"/>
      <c r="M15" s="563" t="s">
        <v>695</v>
      </c>
      <c r="N15" s="510"/>
      <c r="O15" s="511"/>
      <c r="P15" s="511"/>
      <c r="Q15" s="512"/>
      <c r="S15" s="334"/>
      <c r="T15" s="335"/>
      <c r="U15" s="335"/>
      <c r="V15" s="335"/>
      <c r="W15" s="335"/>
      <c r="X15" s="335"/>
      <c r="Y15" s="335"/>
      <c r="Z15" s="335"/>
      <c r="AA15" s="335"/>
      <c r="AB15" s="335"/>
      <c r="AC15" s="335"/>
      <c r="AD15" s="335"/>
      <c r="AE15" s="335"/>
      <c r="AF15" s="335"/>
      <c r="AG15" s="335"/>
      <c r="AH15" s="336"/>
      <c r="AK15" s="344"/>
      <c r="AL15" s="240"/>
      <c r="AM15" s="240"/>
      <c r="AN15" s="306"/>
      <c r="AO15" s="307"/>
      <c r="AP15" s="343"/>
      <c r="AQ15" s="3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312"/>
      <c r="BP15" s="317"/>
      <c r="BQ15" s="318"/>
      <c r="BR15" s="302"/>
      <c r="BS15" s="303"/>
      <c r="BT15" s="23"/>
      <c r="BU15" s="60"/>
    </row>
    <row r="16" spans="2:73" ht="11.25" customHeight="1" thickBot="1">
      <c r="B16" s="382"/>
      <c r="C16" s="383"/>
      <c r="D16" s="319"/>
      <c r="E16" s="250"/>
      <c r="F16" s="250"/>
      <c r="G16" s="250"/>
      <c r="H16" s="250"/>
      <c r="I16" s="384"/>
      <c r="J16" s="20" t="s">
        <v>9</v>
      </c>
      <c r="K16" s="250"/>
      <c r="L16" s="251"/>
      <c r="M16" s="564"/>
      <c r="N16" s="513"/>
      <c r="O16" s="514"/>
      <c r="P16" s="514"/>
      <c r="Q16" s="515"/>
      <c r="S16" s="334"/>
      <c r="T16" s="335"/>
      <c r="U16" s="335"/>
      <c r="V16" s="335"/>
      <c r="W16" s="335"/>
      <c r="X16" s="335"/>
      <c r="Y16" s="335"/>
      <c r="Z16" s="335"/>
      <c r="AA16" s="335"/>
      <c r="AB16" s="335"/>
      <c r="AC16" s="335"/>
      <c r="AD16" s="335"/>
      <c r="AE16" s="335"/>
      <c r="AF16" s="335"/>
      <c r="AG16" s="335"/>
      <c r="AH16" s="336"/>
      <c r="AK16" s="344" t="s">
        <v>727</v>
      </c>
      <c r="AL16" s="240"/>
      <c r="AM16" s="240"/>
      <c r="AN16" s="345"/>
      <c r="AO16" s="346"/>
      <c r="AP16" s="343"/>
      <c r="AQ16" s="3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312"/>
      <c r="BP16" s="198"/>
      <c r="BQ16" s="199"/>
      <c r="BR16" s="304"/>
      <c r="BS16" s="305"/>
      <c r="BT16" s="23"/>
      <c r="BU16" s="60"/>
    </row>
    <row r="17" spans="2:73" ht="11.25" customHeight="1">
      <c r="B17" s="580" t="s">
        <v>688</v>
      </c>
      <c r="C17" s="581"/>
      <c r="D17" s="313"/>
      <c r="E17" s="314"/>
      <c r="F17" s="314"/>
      <c r="G17" s="314"/>
      <c r="H17" s="314"/>
      <c r="I17" s="419"/>
      <c r="J17" s="51"/>
      <c r="K17" s="314"/>
      <c r="L17" s="299"/>
      <c r="M17" s="563" t="s">
        <v>694</v>
      </c>
      <c r="N17" s="313"/>
      <c r="O17" s="314"/>
      <c r="P17" s="314"/>
      <c r="Q17" s="299"/>
      <c r="S17" s="334"/>
      <c r="T17" s="335"/>
      <c r="U17" s="335"/>
      <c r="V17" s="335"/>
      <c r="W17" s="335"/>
      <c r="X17" s="335"/>
      <c r="Y17" s="335"/>
      <c r="Z17" s="335"/>
      <c r="AA17" s="335"/>
      <c r="AB17" s="335"/>
      <c r="AC17" s="335"/>
      <c r="AD17" s="335"/>
      <c r="AE17" s="335"/>
      <c r="AF17" s="335"/>
      <c r="AG17" s="335"/>
      <c r="AH17" s="336"/>
      <c r="AK17" s="344"/>
      <c r="AL17" s="240"/>
      <c r="AM17" s="240"/>
      <c r="AN17" s="309"/>
      <c r="AO17" s="347"/>
      <c r="AP17" s="343"/>
      <c r="AQ17" s="3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312"/>
      <c r="BP17" s="201"/>
      <c r="BQ17" s="202"/>
      <c r="BR17" s="306"/>
      <c r="BS17" s="307"/>
      <c r="BT17" s="23"/>
      <c r="BU17" s="60"/>
    </row>
    <row r="18" spans="2:73" ht="11.25" customHeight="1" thickBot="1">
      <c r="B18" s="582"/>
      <c r="C18" s="583"/>
      <c r="D18" s="315"/>
      <c r="E18" s="316"/>
      <c r="F18" s="316"/>
      <c r="G18" s="316"/>
      <c r="H18" s="316"/>
      <c r="I18" s="420"/>
      <c r="J18" s="63" t="s">
        <v>9</v>
      </c>
      <c r="K18" s="316"/>
      <c r="L18" s="301"/>
      <c r="M18" s="564"/>
      <c r="N18" s="315"/>
      <c r="O18" s="316"/>
      <c r="P18" s="316"/>
      <c r="Q18" s="301"/>
      <c r="S18" s="334"/>
      <c r="T18" s="335"/>
      <c r="U18" s="335"/>
      <c r="V18" s="335"/>
      <c r="W18" s="335"/>
      <c r="X18" s="335"/>
      <c r="Y18" s="335"/>
      <c r="Z18" s="335"/>
      <c r="AA18" s="335"/>
      <c r="AB18" s="335"/>
      <c r="AC18" s="335"/>
      <c r="AD18" s="335"/>
      <c r="AE18" s="335"/>
      <c r="AF18" s="335"/>
      <c r="AG18" s="335"/>
      <c r="AH18" s="336"/>
      <c r="AK18" s="344" t="s">
        <v>711</v>
      </c>
      <c r="AL18" s="240"/>
      <c r="AM18" s="240"/>
      <c r="AN18" s="345"/>
      <c r="AO18" s="346"/>
      <c r="AP18" s="343"/>
      <c r="AQ18" s="3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312"/>
      <c r="BP18" s="198"/>
      <c r="BQ18" s="199"/>
      <c r="BR18" s="304"/>
      <c r="BS18" s="305"/>
      <c r="BT18" s="23"/>
      <c r="BU18" s="60"/>
    </row>
    <row r="19" spans="19:72" ht="11.25" customHeight="1" thickBot="1">
      <c r="S19" s="334"/>
      <c r="T19" s="335"/>
      <c r="U19" s="335"/>
      <c r="V19" s="335"/>
      <c r="W19" s="335"/>
      <c r="X19" s="335"/>
      <c r="Y19" s="335"/>
      <c r="Z19" s="335"/>
      <c r="AA19" s="335"/>
      <c r="AB19" s="335"/>
      <c r="AC19" s="335"/>
      <c r="AD19" s="335"/>
      <c r="AE19" s="335"/>
      <c r="AF19" s="335"/>
      <c r="AG19" s="335"/>
      <c r="AH19" s="336"/>
      <c r="AK19" s="344"/>
      <c r="AL19" s="240"/>
      <c r="AM19" s="240"/>
      <c r="AN19" s="309"/>
      <c r="AO19" s="347"/>
      <c r="AP19" s="343"/>
      <c r="AQ19" s="3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312"/>
      <c r="BP19" s="201"/>
      <c r="BQ19" s="202"/>
      <c r="BR19" s="306"/>
      <c r="BS19" s="307"/>
      <c r="BT19" s="23"/>
    </row>
    <row r="20" spans="2:72" ht="11.25" customHeight="1" thickBot="1">
      <c r="B20" s="577" t="s">
        <v>738</v>
      </c>
      <c r="C20" s="394" t="s">
        <v>689</v>
      </c>
      <c r="D20" s="379"/>
      <c r="E20" s="379"/>
      <c r="F20" s="379" t="s">
        <v>690</v>
      </c>
      <c r="G20" s="379"/>
      <c r="H20" s="379"/>
      <c r="I20" s="379" t="s">
        <v>691</v>
      </c>
      <c r="J20" s="379"/>
      <c r="K20" s="379"/>
      <c r="L20" s="379" t="s">
        <v>692</v>
      </c>
      <c r="M20" s="379"/>
      <c r="N20" s="379"/>
      <c r="O20" s="379" t="s">
        <v>693</v>
      </c>
      <c r="P20" s="379"/>
      <c r="Q20" s="395"/>
      <c r="S20" s="334"/>
      <c r="T20" s="335"/>
      <c r="U20" s="335"/>
      <c r="V20" s="335"/>
      <c r="W20" s="335"/>
      <c r="X20" s="335"/>
      <c r="Y20" s="335"/>
      <c r="Z20" s="335"/>
      <c r="AA20" s="335"/>
      <c r="AB20" s="335"/>
      <c r="AC20" s="335"/>
      <c r="AD20" s="335"/>
      <c r="AE20" s="335"/>
      <c r="AF20" s="335"/>
      <c r="AG20" s="335"/>
      <c r="AH20" s="336"/>
      <c r="AK20" s="344" t="s">
        <v>702</v>
      </c>
      <c r="AL20" s="240"/>
      <c r="AM20" s="240"/>
      <c r="AN20" s="304"/>
      <c r="AO20" s="305"/>
      <c r="AP20" s="343"/>
      <c r="AQ20" s="343"/>
      <c r="AR20" s="243"/>
      <c r="AS20" s="243"/>
      <c r="AT20" s="243"/>
      <c r="AU20" s="243"/>
      <c r="AV20" s="243"/>
      <c r="AW20" s="243"/>
      <c r="AX20" s="243"/>
      <c r="AY20" s="243"/>
      <c r="AZ20" s="243"/>
      <c r="BA20" s="243"/>
      <c r="BB20" s="243"/>
      <c r="BC20" s="243"/>
      <c r="BD20" s="243"/>
      <c r="BE20" s="243"/>
      <c r="BF20" s="243"/>
      <c r="BG20" s="243"/>
      <c r="BH20" s="243"/>
      <c r="BI20" s="243"/>
      <c r="BJ20" s="340"/>
      <c r="BK20" s="340"/>
      <c r="BL20" s="340"/>
      <c r="BM20" s="243"/>
      <c r="BN20" s="243"/>
      <c r="BO20" s="312"/>
      <c r="BP20" s="198"/>
      <c r="BQ20" s="199"/>
      <c r="BR20" s="304"/>
      <c r="BS20" s="305"/>
      <c r="BT20" s="23"/>
    </row>
    <row r="21" spans="2:72" ht="11.25" customHeight="1" thickBot="1">
      <c r="B21" s="578"/>
      <c r="C21" s="402"/>
      <c r="D21" s="390"/>
      <c r="E21" s="390"/>
      <c r="F21" s="390"/>
      <c r="G21" s="390"/>
      <c r="H21" s="390"/>
      <c r="I21" s="390"/>
      <c r="J21" s="390"/>
      <c r="K21" s="390"/>
      <c r="L21" s="390"/>
      <c r="M21" s="390"/>
      <c r="N21" s="390"/>
      <c r="O21" s="390"/>
      <c r="P21" s="390"/>
      <c r="Q21" s="391"/>
      <c r="S21" s="315"/>
      <c r="T21" s="316"/>
      <c r="U21" s="316"/>
      <c r="V21" s="316"/>
      <c r="W21" s="316"/>
      <c r="X21" s="316"/>
      <c r="Y21" s="316"/>
      <c r="Z21" s="316"/>
      <c r="AA21" s="316"/>
      <c r="AB21" s="316"/>
      <c r="AC21" s="316"/>
      <c r="AD21" s="316"/>
      <c r="AE21" s="316"/>
      <c r="AF21" s="316"/>
      <c r="AG21" s="316"/>
      <c r="AH21" s="301"/>
      <c r="AK21" s="344"/>
      <c r="AL21" s="240"/>
      <c r="AM21" s="240"/>
      <c r="AN21" s="306"/>
      <c r="AO21" s="307"/>
      <c r="AP21" s="343"/>
      <c r="AQ21" s="343"/>
      <c r="AR21" s="243"/>
      <c r="AS21" s="243"/>
      <c r="AT21" s="243"/>
      <c r="AU21" s="243"/>
      <c r="AV21" s="243"/>
      <c r="AW21" s="243"/>
      <c r="AX21" s="243"/>
      <c r="AY21" s="243"/>
      <c r="AZ21" s="243"/>
      <c r="BA21" s="243"/>
      <c r="BB21" s="243"/>
      <c r="BC21" s="243"/>
      <c r="BD21" s="243"/>
      <c r="BE21" s="243"/>
      <c r="BF21" s="243"/>
      <c r="BG21" s="243"/>
      <c r="BH21" s="243"/>
      <c r="BI21" s="243"/>
      <c r="BJ21" s="340"/>
      <c r="BK21" s="340"/>
      <c r="BL21" s="340"/>
      <c r="BM21" s="243"/>
      <c r="BN21" s="243"/>
      <c r="BO21" s="312"/>
      <c r="BP21" s="201"/>
      <c r="BQ21" s="202"/>
      <c r="BR21" s="306"/>
      <c r="BS21" s="307"/>
      <c r="BT21" s="23"/>
    </row>
    <row r="22" spans="2:72" ht="11.25" customHeight="1" thickBot="1">
      <c r="B22" s="579"/>
      <c r="C22" s="254"/>
      <c r="D22" s="255"/>
      <c r="E22" s="255"/>
      <c r="F22" s="255"/>
      <c r="G22" s="255"/>
      <c r="H22" s="255"/>
      <c r="I22" s="255"/>
      <c r="J22" s="255"/>
      <c r="K22" s="255"/>
      <c r="L22" s="255"/>
      <c r="M22" s="255"/>
      <c r="N22" s="255"/>
      <c r="O22" s="255"/>
      <c r="P22" s="255"/>
      <c r="Q22" s="392"/>
      <c r="AK22" s="344" t="s">
        <v>728</v>
      </c>
      <c r="AL22" s="240"/>
      <c r="AM22" s="240"/>
      <c r="AN22" s="304"/>
      <c r="AO22" s="305"/>
      <c r="AP22" s="343"/>
      <c r="AQ22" s="3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312"/>
      <c r="BP22" s="198"/>
      <c r="BQ22" s="199"/>
      <c r="BR22" s="199"/>
      <c r="BS22" s="305"/>
      <c r="BT22" s="23"/>
    </row>
    <row r="23" spans="22:72" ht="11.25" customHeight="1" thickBot="1">
      <c r="V23" s="60"/>
      <c r="W23" s="96"/>
      <c r="X23" s="451" t="s">
        <v>696</v>
      </c>
      <c r="Y23" s="452"/>
      <c r="Z23" s="452"/>
      <c r="AA23" s="452"/>
      <c r="AB23" s="95"/>
      <c r="AK23" s="344"/>
      <c r="AL23" s="240"/>
      <c r="AM23" s="240"/>
      <c r="AN23" s="306"/>
      <c r="AO23" s="307"/>
      <c r="AP23" s="343"/>
      <c r="AQ23" s="3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312"/>
      <c r="BP23" s="201"/>
      <c r="BQ23" s="202"/>
      <c r="BR23" s="202"/>
      <c r="BS23" s="307"/>
      <c r="BT23" s="23"/>
    </row>
    <row r="24" spans="2:72" ht="11.25" customHeight="1">
      <c r="B24" s="542"/>
      <c r="C24" s="543"/>
      <c r="D24" s="543"/>
      <c r="E24" s="543"/>
      <c r="F24" s="543"/>
      <c r="G24" s="543"/>
      <c r="H24" s="543"/>
      <c r="I24" s="543"/>
      <c r="J24" s="543"/>
      <c r="K24" s="543"/>
      <c r="L24" s="543"/>
      <c r="M24" s="543"/>
      <c r="N24" s="543"/>
      <c r="O24" s="543"/>
      <c r="P24" s="543"/>
      <c r="Q24" s="543"/>
      <c r="R24" s="543"/>
      <c r="S24" s="543"/>
      <c r="T24" s="543"/>
      <c r="U24" s="544"/>
      <c r="V24" s="142"/>
      <c r="W24" s="413"/>
      <c r="X24" s="409"/>
      <c r="Y24" s="409"/>
      <c r="Z24" s="409"/>
      <c r="AA24" s="409"/>
      <c r="AB24" s="409"/>
      <c r="AC24" s="407"/>
      <c r="AD24" s="407"/>
      <c r="AE24" s="407"/>
      <c r="AF24" s="407"/>
      <c r="AG24" s="407"/>
      <c r="AH24" s="408"/>
      <c r="AK24" s="344" t="s">
        <v>729</v>
      </c>
      <c r="AL24" s="240"/>
      <c r="AM24" s="240"/>
      <c r="AN24" s="304"/>
      <c r="AO24" s="305"/>
      <c r="AP24" s="343"/>
      <c r="AQ24" s="3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312"/>
      <c r="BP24" s="198"/>
      <c r="BQ24" s="199"/>
      <c r="BR24" s="199"/>
      <c r="BS24" s="305"/>
      <c r="BT24" s="23"/>
    </row>
    <row r="25" spans="2:72" ht="11.25" customHeight="1">
      <c r="B25" s="545"/>
      <c r="C25" s="546"/>
      <c r="D25" s="546"/>
      <c r="E25" s="546"/>
      <c r="F25" s="546"/>
      <c r="G25" s="546"/>
      <c r="H25" s="546"/>
      <c r="I25" s="546"/>
      <c r="J25" s="546"/>
      <c r="K25" s="546"/>
      <c r="L25" s="546"/>
      <c r="M25" s="546"/>
      <c r="N25" s="546"/>
      <c r="O25" s="546"/>
      <c r="P25" s="546"/>
      <c r="Q25" s="546"/>
      <c r="R25" s="546"/>
      <c r="S25" s="546"/>
      <c r="T25" s="546"/>
      <c r="U25" s="547"/>
      <c r="V25" s="142"/>
      <c r="W25" s="413"/>
      <c r="X25" s="409"/>
      <c r="Y25" s="409"/>
      <c r="Z25" s="409"/>
      <c r="AA25" s="409"/>
      <c r="AB25" s="409"/>
      <c r="AC25" s="409"/>
      <c r="AD25" s="409"/>
      <c r="AE25" s="409"/>
      <c r="AF25" s="409"/>
      <c r="AG25" s="409"/>
      <c r="AH25" s="410"/>
      <c r="AK25" s="344"/>
      <c r="AL25" s="240"/>
      <c r="AM25" s="240"/>
      <c r="AN25" s="306"/>
      <c r="AO25" s="307"/>
      <c r="AP25" s="343"/>
      <c r="AQ25" s="3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312"/>
      <c r="BP25" s="201"/>
      <c r="BQ25" s="202"/>
      <c r="BR25" s="202"/>
      <c r="BS25" s="307"/>
      <c r="BT25" s="23"/>
    </row>
    <row r="26" spans="2:72" ht="11.25" customHeight="1">
      <c r="B26" s="545"/>
      <c r="C26" s="546"/>
      <c r="D26" s="546"/>
      <c r="E26" s="546"/>
      <c r="F26" s="546"/>
      <c r="G26" s="546"/>
      <c r="H26" s="546"/>
      <c r="I26" s="546"/>
      <c r="J26" s="546"/>
      <c r="K26" s="546"/>
      <c r="L26" s="546"/>
      <c r="M26" s="546"/>
      <c r="N26" s="546"/>
      <c r="O26" s="546"/>
      <c r="P26" s="546"/>
      <c r="Q26" s="546"/>
      <c r="R26" s="546"/>
      <c r="S26" s="546"/>
      <c r="T26" s="546"/>
      <c r="U26" s="547"/>
      <c r="V26" s="142"/>
      <c r="W26" s="413"/>
      <c r="X26" s="409"/>
      <c r="Y26" s="409"/>
      <c r="Z26" s="409"/>
      <c r="AA26" s="409"/>
      <c r="AB26" s="409"/>
      <c r="AC26" s="409"/>
      <c r="AD26" s="409"/>
      <c r="AE26" s="409"/>
      <c r="AF26" s="409"/>
      <c r="AG26" s="409"/>
      <c r="AH26" s="410"/>
      <c r="AK26" s="344" t="s">
        <v>718</v>
      </c>
      <c r="AL26" s="240"/>
      <c r="AM26" s="240"/>
      <c r="AN26" s="304"/>
      <c r="AO26" s="305"/>
      <c r="AP26" s="343"/>
      <c r="AQ26" s="3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312"/>
      <c r="BP26" s="198"/>
      <c r="BQ26" s="199"/>
      <c r="BR26" s="199"/>
      <c r="BS26" s="305"/>
      <c r="BT26" s="23"/>
    </row>
    <row r="27" spans="2:72" ht="11.25" customHeight="1">
      <c r="B27" s="545"/>
      <c r="C27" s="546"/>
      <c r="D27" s="546"/>
      <c r="E27" s="546"/>
      <c r="F27" s="546"/>
      <c r="G27" s="546"/>
      <c r="H27" s="546"/>
      <c r="I27" s="546"/>
      <c r="J27" s="546"/>
      <c r="K27" s="546"/>
      <c r="L27" s="546"/>
      <c r="M27" s="546"/>
      <c r="N27" s="546"/>
      <c r="O27" s="546"/>
      <c r="P27" s="546"/>
      <c r="Q27" s="546"/>
      <c r="R27" s="546"/>
      <c r="S27" s="546"/>
      <c r="T27" s="546"/>
      <c r="U27" s="547"/>
      <c r="V27" s="142"/>
      <c r="W27" s="413"/>
      <c r="X27" s="409"/>
      <c r="Y27" s="409"/>
      <c r="Z27" s="409"/>
      <c r="AA27" s="409"/>
      <c r="AB27" s="409"/>
      <c r="AC27" s="409"/>
      <c r="AD27" s="409"/>
      <c r="AE27" s="409"/>
      <c r="AF27" s="409"/>
      <c r="AG27" s="409"/>
      <c r="AH27" s="410"/>
      <c r="AK27" s="344"/>
      <c r="AL27" s="240"/>
      <c r="AM27" s="240"/>
      <c r="AN27" s="306"/>
      <c r="AO27" s="307"/>
      <c r="AP27" s="343"/>
      <c r="AQ27" s="3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312"/>
      <c r="BP27" s="201"/>
      <c r="BQ27" s="202"/>
      <c r="BR27" s="202"/>
      <c r="BS27" s="307"/>
      <c r="BT27" s="23"/>
    </row>
    <row r="28" spans="2:72" ht="11.25" customHeight="1">
      <c r="B28" s="545"/>
      <c r="C28" s="546"/>
      <c r="D28" s="546"/>
      <c r="E28" s="546"/>
      <c r="F28" s="546"/>
      <c r="G28" s="546"/>
      <c r="H28" s="546"/>
      <c r="I28" s="546"/>
      <c r="J28" s="546"/>
      <c r="K28" s="546"/>
      <c r="L28" s="546"/>
      <c r="M28" s="546"/>
      <c r="N28" s="546"/>
      <c r="O28" s="546"/>
      <c r="P28" s="546"/>
      <c r="Q28" s="546"/>
      <c r="R28" s="546"/>
      <c r="S28" s="546"/>
      <c r="T28" s="546"/>
      <c r="U28" s="547"/>
      <c r="V28" s="142"/>
      <c r="W28" s="413"/>
      <c r="X28" s="409"/>
      <c r="Y28" s="409"/>
      <c r="Z28" s="409"/>
      <c r="AA28" s="409"/>
      <c r="AB28" s="409"/>
      <c r="AC28" s="409"/>
      <c r="AD28" s="409"/>
      <c r="AE28" s="409"/>
      <c r="AF28" s="409"/>
      <c r="AG28" s="409"/>
      <c r="AH28" s="410"/>
      <c r="AK28" s="344" t="s">
        <v>704</v>
      </c>
      <c r="AL28" s="240"/>
      <c r="AM28" s="240"/>
      <c r="AN28" s="304"/>
      <c r="AO28" s="305"/>
      <c r="AP28" s="343"/>
      <c r="AQ28" s="343"/>
      <c r="AR28" s="243"/>
      <c r="AS28" s="243"/>
      <c r="AT28" s="243"/>
      <c r="AU28" s="243"/>
      <c r="AV28" s="243"/>
      <c r="AW28" s="243"/>
      <c r="AX28" s="243"/>
      <c r="AY28" s="243"/>
      <c r="AZ28" s="243"/>
      <c r="BA28" s="243"/>
      <c r="BB28" s="243"/>
      <c r="BC28" s="243"/>
      <c r="BD28" s="243"/>
      <c r="BE28" s="243"/>
      <c r="BF28" s="243"/>
      <c r="BG28" s="243"/>
      <c r="BH28" s="243"/>
      <c r="BI28" s="243"/>
      <c r="BJ28" s="340"/>
      <c r="BK28" s="340"/>
      <c r="BL28" s="340"/>
      <c r="BM28" s="243"/>
      <c r="BN28" s="243"/>
      <c r="BO28" s="312"/>
      <c r="BP28" s="198"/>
      <c r="BQ28" s="199"/>
      <c r="BR28" s="199"/>
      <c r="BS28" s="305"/>
      <c r="BT28" s="23"/>
    </row>
    <row r="29" spans="2:72" ht="11.25" customHeight="1" thickBot="1">
      <c r="B29" s="545"/>
      <c r="C29" s="546"/>
      <c r="D29" s="546"/>
      <c r="E29" s="546"/>
      <c r="F29" s="546"/>
      <c r="G29" s="546"/>
      <c r="H29" s="546"/>
      <c r="I29" s="546"/>
      <c r="J29" s="548"/>
      <c r="K29" s="548"/>
      <c r="L29" s="548"/>
      <c r="M29" s="548"/>
      <c r="N29" s="548"/>
      <c r="O29" s="548"/>
      <c r="P29" s="548"/>
      <c r="Q29" s="548"/>
      <c r="R29" s="548"/>
      <c r="S29" s="548"/>
      <c r="T29" s="548"/>
      <c r="U29" s="549"/>
      <c r="V29" s="142"/>
      <c r="W29" s="414"/>
      <c r="X29" s="411"/>
      <c r="Y29" s="411"/>
      <c r="Z29" s="411"/>
      <c r="AA29" s="411"/>
      <c r="AB29" s="411"/>
      <c r="AC29" s="411"/>
      <c r="AD29" s="411"/>
      <c r="AE29" s="411"/>
      <c r="AF29" s="411"/>
      <c r="AG29" s="411"/>
      <c r="AH29" s="412"/>
      <c r="AK29" s="344"/>
      <c r="AL29" s="240"/>
      <c r="AM29" s="240"/>
      <c r="AN29" s="306"/>
      <c r="AO29" s="307"/>
      <c r="AP29" s="343"/>
      <c r="AQ29" s="343"/>
      <c r="AR29" s="243"/>
      <c r="AS29" s="243"/>
      <c r="AT29" s="243"/>
      <c r="AU29" s="243"/>
      <c r="AV29" s="243"/>
      <c r="AW29" s="243"/>
      <c r="AX29" s="243"/>
      <c r="AY29" s="243"/>
      <c r="AZ29" s="243"/>
      <c r="BA29" s="243"/>
      <c r="BB29" s="243"/>
      <c r="BC29" s="243"/>
      <c r="BD29" s="243"/>
      <c r="BE29" s="243"/>
      <c r="BF29" s="243"/>
      <c r="BG29" s="243"/>
      <c r="BH29" s="243"/>
      <c r="BI29" s="243"/>
      <c r="BJ29" s="340"/>
      <c r="BK29" s="340"/>
      <c r="BL29" s="340"/>
      <c r="BM29" s="243"/>
      <c r="BN29" s="243"/>
      <c r="BO29" s="312"/>
      <c r="BP29" s="201"/>
      <c r="BQ29" s="202"/>
      <c r="BR29" s="202"/>
      <c r="BS29" s="307"/>
      <c r="BT29" s="23"/>
    </row>
    <row r="30" spans="2:72" ht="11.25" customHeight="1" thickBot="1">
      <c r="B30" s="100"/>
      <c r="C30" s="405" t="s">
        <v>697</v>
      </c>
      <c r="D30" s="406"/>
      <c r="E30" s="406"/>
      <c r="F30" s="406"/>
      <c r="G30" s="406"/>
      <c r="H30" s="406"/>
      <c r="I30" s="101"/>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K30" s="344" t="s">
        <v>705</v>
      </c>
      <c r="AL30" s="240"/>
      <c r="AM30" s="240"/>
      <c r="AN30" s="304"/>
      <c r="AO30" s="305"/>
      <c r="AP30" s="343"/>
      <c r="AQ30" s="343"/>
      <c r="AR30" s="243"/>
      <c r="AS30" s="243"/>
      <c r="AT30" s="243"/>
      <c r="AU30" s="243"/>
      <c r="AV30" s="243"/>
      <c r="AW30" s="243"/>
      <c r="AX30" s="243"/>
      <c r="AY30" s="243"/>
      <c r="AZ30" s="243"/>
      <c r="BA30" s="243"/>
      <c r="BB30" s="243"/>
      <c r="BC30" s="243"/>
      <c r="BD30" s="243"/>
      <c r="BE30" s="243"/>
      <c r="BF30" s="243"/>
      <c r="BG30" s="243"/>
      <c r="BH30" s="243"/>
      <c r="BI30" s="243"/>
      <c r="BJ30" s="340"/>
      <c r="BK30" s="340"/>
      <c r="BL30" s="340"/>
      <c r="BM30" s="243"/>
      <c r="BN30" s="243"/>
      <c r="BO30" s="312"/>
      <c r="BP30" s="198"/>
      <c r="BQ30" s="199"/>
      <c r="BR30" s="199"/>
      <c r="BS30" s="305"/>
      <c r="BT30" s="23"/>
    </row>
    <row r="31" spans="25:72" ht="11.25" customHeight="1" thickBot="1">
      <c r="Y31" s="238"/>
      <c r="Z31" s="197"/>
      <c r="AA31" s="378" t="s">
        <v>707</v>
      </c>
      <c r="AB31" s="379"/>
      <c r="AC31" s="379"/>
      <c r="AD31" s="379"/>
      <c r="AE31" s="379" t="s">
        <v>708</v>
      </c>
      <c r="AF31" s="379"/>
      <c r="AG31" s="379"/>
      <c r="AH31" s="395"/>
      <c r="AK31" s="344"/>
      <c r="AL31" s="240"/>
      <c r="AM31" s="240"/>
      <c r="AN31" s="306"/>
      <c r="AO31" s="307"/>
      <c r="AP31" s="343"/>
      <c r="AQ31" s="343"/>
      <c r="AR31" s="243"/>
      <c r="AS31" s="243"/>
      <c r="AT31" s="243"/>
      <c r="AU31" s="243"/>
      <c r="AV31" s="243"/>
      <c r="AW31" s="243"/>
      <c r="AX31" s="243"/>
      <c r="AY31" s="243"/>
      <c r="AZ31" s="243"/>
      <c r="BA31" s="243"/>
      <c r="BB31" s="243"/>
      <c r="BC31" s="243"/>
      <c r="BD31" s="243"/>
      <c r="BE31" s="243"/>
      <c r="BF31" s="243"/>
      <c r="BG31" s="243"/>
      <c r="BH31" s="243"/>
      <c r="BI31" s="243"/>
      <c r="BJ31" s="340"/>
      <c r="BK31" s="340"/>
      <c r="BL31" s="340"/>
      <c r="BM31" s="243"/>
      <c r="BN31" s="243"/>
      <c r="BO31" s="312"/>
      <c r="BP31" s="201"/>
      <c r="BQ31" s="202"/>
      <c r="BR31" s="202"/>
      <c r="BS31" s="307"/>
      <c r="BT31" s="23"/>
    </row>
    <row r="32" spans="2:72" ht="11.25" customHeight="1" thickBot="1">
      <c r="B32" s="563" t="s">
        <v>698</v>
      </c>
      <c r="C32" s="378" t="s">
        <v>12</v>
      </c>
      <c r="D32" s="379"/>
      <c r="E32" s="379"/>
      <c r="F32" s="379" t="s">
        <v>13</v>
      </c>
      <c r="G32" s="379"/>
      <c r="H32" s="379"/>
      <c r="I32" s="379" t="s">
        <v>702</v>
      </c>
      <c r="J32" s="379"/>
      <c r="K32" s="379"/>
      <c r="L32" s="379" t="s">
        <v>703</v>
      </c>
      <c r="M32" s="379"/>
      <c r="N32" s="379"/>
      <c r="O32" s="379" t="s">
        <v>704</v>
      </c>
      <c r="P32" s="379"/>
      <c r="Q32" s="379"/>
      <c r="R32" s="379" t="s">
        <v>705</v>
      </c>
      <c r="S32" s="379"/>
      <c r="T32" s="379"/>
      <c r="U32" s="379" t="s">
        <v>706</v>
      </c>
      <c r="V32" s="379"/>
      <c r="W32" s="395"/>
      <c r="Y32" s="442" t="s">
        <v>12</v>
      </c>
      <c r="Z32" s="443"/>
      <c r="AA32" s="441"/>
      <c r="AB32" s="337"/>
      <c r="AC32" s="337"/>
      <c r="AD32" s="337"/>
      <c r="AE32" s="390"/>
      <c r="AF32" s="390"/>
      <c r="AG32" s="390"/>
      <c r="AH32" s="391"/>
      <c r="AK32" s="344" t="s">
        <v>706</v>
      </c>
      <c r="AL32" s="240"/>
      <c r="AM32" s="240"/>
      <c r="AN32" s="304"/>
      <c r="AO32" s="305"/>
      <c r="AP32" s="343"/>
      <c r="AQ32" s="343"/>
      <c r="AR32" s="243"/>
      <c r="AS32" s="243"/>
      <c r="AT32" s="243"/>
      <c r="AU32" s="243"/>
      <c r="AV32" s="243"/>
      <c r="AW32" s="243"/>
      <c r="AX32" s="243"/>
      <c r="AY32" s="243"/>
      <c r="AZ32" s="243"/>
      <c r="BA32" s="243"/>
      <c r="BB32" s="243"/>
      <c r="BC32" s="243"/>
      <c r="BD32" s="243"/>
      <c r="BE32" s="243"/>
      <c r="BF32" s="243"/>
      <c r="BG32" s="243"/>
      <c r="BH32" s="243"/>
      <c r="BI32" s="243"/>
      <c r="BJ32" s="340"/>
      <c r="BK32" s="340"/>
      <c r="BL32" s="340"/>
      <c r="BM32" s="243"/>
      <c r="BN32" s="243"/>
      <c r="BO32" s="312"/>
      <c r="BP32" s="198"/>
      <c r="BQ32" s="199"/>
      <c r="BR32" s="199"/>
      <c r="BS32" s="305"/>
      <c r="BT32" s="23"/>
    </row>
    <row r="33" spans="2:72" ht="11.25" customHeight="1" thickBot="1">
      <c r="B33" s="575"/>
      <c r="C33" s="402"/>
      <c r="D33" s="390"/>
      <c r="E33" s="390"/>
      <c r="F33" s="390"/>
      <c r="G33" s="390"/>
      <c r="H33" s="390"/>
      <c r="I33" s="390"/>
      <c r="J33" s="390"/>
      <c r="K33" s="390"/>
      <c r="L33" s="390"/>
      <c r="M33" s="390"/>
      <c r="N33" s="390"/>
      <c r="O33" s="390"/>
      <c r="P33" s="390"/>
      <c r="Q33" s="390"/>
      <c r="R33" s="390"/>
      <c r="S33" s="390"/>
      <c r="T33" s="390"/>
      <c r="U33" s="390"/>
      <c r="V33" s="390"/>
      <c r="W33" s="391"/>
      <c r="Y33" s="242"/>
      <c r="Z33" s="444"/>
      <c r="AA33" s="343"/>
      <c r="AB33" s="243"/>
      <c r="AC33" s="243"/>
      <c r="AD33" s="243"/>
      <c r="AE33" s="291"/>
      <c r="AF33" s="291"/>
      <c r="AG33" s="291"/>
      <c r="AH33" s="445"/>
      <c r="AK33" s="471"/>
      <c r="AL33" s="472"/>
      <c r="AM33" s="472"/>
      <c r="AN33" s="450"/>
      <c r="AO33" s="253"/>
      <c r="AP33" s="200"/>
      <c r="AQ33" s="200"/>
      <c r="AR33" s="339"/>
      <c r="AS33" s="339"/>
      <c r="AT33" s="339"/>
      <c r="AU33" s="339"/>
      <c r="AV33" s="339"/>
      <c r="AW33" s="339"/>
      <c r="AX33" s="339"/>
      <c r="AY33" s="339"/>
      <c r="AZ33" s="339"/>
      <c r="BA33" s="339"/>
      <c r="BB33" s="339"/>
      <c r="BC33" s="339"/>
      <c r="BD33" s="339"/>
      <c r="BE33" s="339"/>
      <c r="BF33" s="339"/>
      <c r="BG33" s="339"/>
      <c r="BH33" s="339"/>
      <c r="BI33" s="339"/>
      <c r="BJ33" s="341"/>
      <c r="BK33" s="341"/>
      <c r="BL33" s="341"/>
      <c r="BM33" s="339"/>
      <c r="BN33" s="339"/>
      <c r="BO33" s="304"/>
      <c r="BP33" s="320"/>
      <c r="BQ33" s="252"/>
      <c r="BR33" s="252"/>
      <c r="BS33" s="253"/>
      <c r="BT33" s="23"/>
    </row>
    <row r="34" spans="2:72" ht="11.25" customHeight="1">
      <c r="B34" s="576"/>
      <c r="C34" s="242"/>
      <c r="D34" s="243"/>
      <c r="E34" s="243"/>
      <c r="F34" s="243"/>
      <c r="G34" s="243"/>
      <c r="H34" s="243"/>
      <c r="I34" s="243"/>
      <c r="J34" s="243"/>
      <c r="K34" s="243"/>
      <c r="L34" s="243"/>
      <c r="M34" s="243"/>
      <c r="N34" s="243"/>
      <c r="O34" s="243"/>
      <c r="P34" s="243"/>
      <c r="Q34" s="243"/>
      <c r="R34" s="243"/>
      <c r="S34" s="243"/>
      <c r="T34" s="243"/>
      <c r="U34" s="243"/>
      <c r="V34" s="243"/>
      <c r="W34" s="444"/>
      <c r="Y34" s="242"/>
      <c r="Z34" s="444"/>
      <c r="AA34" s="343"/>
      <c r="AB34" s="243"/>
      <c r="AC34" s="243"/>
      <c r="AD34" s="243"/>
      <c r="AE34" s="291"/>
      <c r="AF34" s="291"/>
      <c r="AG34" s="291"/>
      <c r="AH34" s="445"/>
      <c r="AK34" s="569" t="s">
        <v>730</v>
      </c>
      <c r="AL34" s="570"/>
      <c r="AM34" s="570"/>
      <c r="AN34" s="446" t="s">
        <v>731</v>
      </c>
      <c r="AO34" s="447"/>
      <c r="AP34" s="441"/>
      <c r="AQ34" s="441"/>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8"/>
      <c r="BP34" s="225"/>
      <c r="BQ34" s="226"/>
      <c r="BR34" s="226"/>
      <c r="BS34" s="249"/>
      <c r="BT34" s="23"/>
    </row>
    <row r="35" spans="2:72" ht="11.25" customHeight="1">
      <c r="B35" s="567" t="s">
        <v>699</v>
      </c>
      <c r="C35" s="242"/>
      <c r="D35" s="243"/>
      <c r="E35" s="243"/>
      <c r="F35" s="243"/>
      <c r="G35" s="243"/>
      <c r="H35" s="243"/>
      <c r="I35" s="243"/>
      <c r="J35" s="243"/>
      <c r="K35" s="243"/>
      <c r="L35" s="243"/>
      <c r="M35" s="243"/>
      <c r="N35" s="243"/>
      <c r="O35" s="243"/>
      <c r="P35" s="243"/>
      <c r="Q35" s="243"/>
      <c r="R35" s="243"/>
      <c r="S35" s="243"/>
      <c r="T35" s="243"/>
      <c r="U35" s="243"/>
      <c r="V35" s="243"/>
      <c r="W35" s="444"/>
      <c r="Y35" s="242" t="s">
        <v>13</v>
      </c>
      <c r="Z35" s="444"/>
      <c r="AA35" s="343"/>
      <c r="AB35" s="243"/>
      <c r="AC35" s="243"/>
      <c r="AD35" s="243"/>
      <c r="AE35" s="243"/>
      <c r="AF35" s="243"/>
      <c r="AG35" s="243"/>
      <c r="AH35" s="444"/>
      <c r="AK35" s="571"/>
      <c r="AL35" s="572"/>
      <c r="AM35" s="572"/>
      <c r="AN35" s="448"/>
      <c r="AO35" s="449"/>
      <c r="AP35" s="343"/>
      <c r="AQ35" s="3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312"/>
      <c r="BP35" s="201"/>
      <c r="BQ35" s="202"/>
      <c r="BR35" s="202"/>
      <c r="BS35" s="307"/>
      <c r="BT35" s="23"/>
    </row>
    <row r="36" spans="2:72" ht="11.25" customHeight="1">
      <c r="B36" s="567"/>
      <c r="C36" s="242"/>
      <c r="D36" s="243"/>
      <c r="E36" s="243"/>
      <c r="F36" s="243"/>
      <c r="G36" s="243"/>
      <c r="H36" s="243"/>
      <c r="I36" s="243"/>
      <c r="J36" s="243"/>
      <c r="K36" s="243"/>
      <c r="L36" s="243"/>
      <c r="M36" s="243"/>
      <c r="N36" s="243"/>
      <c r="O36" s="243"/>
      <c r="P36" s="243"/>
      <c r="Q36" s="243"/>
      <c r="R36" s="243"/>
      <c r="S36" s="243"/>
      <c r="T36" s="243"/>
      <c r="U36" s="243"/>
      <c r="V36" s="243"/>
      <c r="W36" s="444"/>
      <c r="Y36" s="242"/>
      <c r="Z36" s="444"/>
      <c r="AA36" s="343"/>
      <c r="AB36" s="243"/>
      <c r="AC36" s="243"/>
      <c r="AD36" s="243"/>
      <c r="AE36" s="243"/>
      <c r="AF36" s="243"/>
      <c r="AG36" s="243"/>
      <c r="AH36" s="444"/>
      <c r="AK36" s="571"/>
      <c r="AL36" s="572"/>
      <c r="AM36" s="572"/>
      <c r="AN36" s="474" t="s">
        <v>732</v>
      </c>
      <c r="AO36" s="475"/>
      <c r="AP36" s="343"/>
      <c r="AQ36" s="3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312"/>
      <c r="BP36" s="198"/>
      <c r="BQ36" s="199"/>
      <c r="BR36" s="199"/>
      <c r="BS36" s="305"/>
      <c r="BT36" s="23"/>
    </row>
    <row r="37" spans="2:72" ht="11.25" customHeight="1">
      <c r="B37" s="567" t="s">
        <v>700</v>
      </c>
      <c r="C37" s="242"/>
      <c r="D37" s="243"/>
      <c r="E37" s="243"/>
      <c r="F37" s="243"/>
      <c r="G37" s="243"/>
      <c r="H37" s="243"/>
      <c r="I37" s="243"/>
      <c r="J37" s="243"/>
      <c r="K37" s="243"/>
      <c r="L37" s="243"/>
      <c r="M37" s="243"/>
      <c r="N37" s="243"/>
      <c r="O37" s="243"/>
      <c r="P37" s="243"/>
      <c r="Q37" s="243"/>
      <c r="R37" s="243"/>
      <c r="S37" s="243"/>
      <c r="T37" s="243"/>
      <c r="U37" s="243"/>
      <c r="V37" s="243"/>
      <c r="W37" s="444"/>
      <c r="Y37" s="242"/>
      <c r="Z37" s="444"/>
      <c r="AA37" s="343"/>
      <c r="AB37" s="243"/>
      <c r="AC37" s="243"/>
      <c r="AD37" s="243"/>
      <c r="AE37" s="243"/>
      <c r="AF37" s="243"/>
      <c r="AG37" s="243"/>
      <c r="AH37" s="444"/>
      <c r="AK37" s="571"/>
      <c r="AL37" s="572"/>
      <c r="AM37" s="572"/>
      <c r="AN37" s="448"/>
      <c r="AO37" s="449"/>
      <c r="AP37" s="343"/>
      <c r="AQ37" s="3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312"/>
      <c r="BP37" s="201"/>
      <c r="BQ37" s="202"/>
      <c r="BR37" s="202"/>
      <c r="BS37" s="307"/>
      <c r="BT37" s="23"/>
    </row>
    <row r="38" spans="2:72" ht="11.25" customHeight="1" thickBot="1">
      <c r="B38" s="568"/>
      <c r="C38" s="254"/>
      <c r="D38" s="255"/>
      <c r="E38" s="255"/>
      <c r="F38" s="255"/>
      <c r="G38" s="255"/>
      <c r="H38" s="255"/>
      <c r="I38" s="255"/>
      <c r="J38" s="255"/>
      <c r="K38" s="255"/>
      <c r="L38" s="255"/>
      <c r="M38" s="255"/>
      <c r="N38" s="255"/>
      <c r="O38" s="255"/>
      <c r="P38" s="255"/>
      <c r="Q38" s="255"/>
      <c r="R38" s="255"/>
      <c r="S38" s="255"/>
      <c r="T38" s="255"/>
      <c r="U38" s="255"/>
      <c r="V38" s="255"/>
      <c r="W38" s="392"/>
      <c r="Y38" s="242" t="s">
        <v>193</v>
      </c>
      <c r="Z38" s="444"/>
      <c r="AA38" s="343"/>
      <c r="AB38" s="243"/>
      <c r="AC38" s="243"/>
      <c r="AD38" s="243"/>
      <c r="AE38" s="243"/>
      <c r="AF38" s="243"/>
      <c r="AG38" s="243"/>
      <c r="AH38" s="444"/>
      <c r="AK38" s="571"/>
      <c r="AL38" s="572"/>
      <c r="AM38" s="572"/>
      <c r="AN38" s="559" t="s">
        <v>733</v>
      </c>
      <c r="AO38" s="560"/>
      <c r="AP38" s="343"/>
      <c r="AQ38" s="3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312"/>
      <c r="BP38" s="198"/>
      <c r="BQ38" s="199"/>
      <c r="BR38" s="199"/>
      <c r="BS38" s="305"/>
      <c r="BT38" s="23"/>
    </row>
    <row r="39" spans="2:72" ht="11.25" customHeight="1">
      <c r="B39" s="563" t="s">
        <v>701</v>
      </c>
      <c r="C39" s="203"/>
      <c r="D39" s="342"/>
      <c r="E39" s="342"/>
      <c r="F39" s="203"/>
      <c r="G39" s="342"/>
      <c r="H39" s="342"/>
      <c r="I39" s="203"/>
      <c r="J39" s="342"/>
      <c r="K39" s="342"/>
      <c r="L39" s="203"/>
      <c r="M39" s="342"/>
      <c r="N39" s="342"/>
      <c r="O39" s="203"/>
      <c r="P39" s="342"/>
      <c r="Q39" s="342"/>
      <c r="R39" s="203"/>
      <c r="S39" s="342"/>
      <c r="T39" s="342"/>
      <c r="U39" s="203"/>
      <c r="V39" s="342"/>
      <c r="W39" s="470"/>
      <c r="Y39" s="242"/>
      <c r="Z39" s="444"/>
      <c r="AA39" s="343"/>
      <c r="AB39" s="243"/>
      <c r="AC39" s="243"/>
      <c r="AD39" s="243"/>
      <c r="AE39" s="243"/>
      <c r="AF39" s="243"/>
      <c r="AG39" s="243"/>
      <c r="AH39" s="444"/>
      <c r="AK39" s="571"/>
      <c r="AL39" s="572"/>
      <c r="AM39" s="572"/>
      <c r="AN39" s="565"/>
      <c r="AO39" s="566"/>
      <c r="AP39" s="343"/>
      <c r="AQ39" s="3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312"/>
      <c r="BP39" s="201"/>
      <c r="BQ39" s="202"/>
      <c r="BR39" s="202"/>
      <c r="BS39" s="307"/>
      <c r="BT39" s="23"/>
    </row>
    <row r="40" spans="2:72" ht="11.25" customHeight="1" thickBot="1">
      <c r="B40" s="564"/>
      <c r="C40" s="424"/>
      <c r="D40" s="255"/>
      <c r="E40" s="255"/>
      <c r="F40" s="424"/>
      <c r="G40" s="255"/>
      <c r="H40" s="255"/>
      <c r="I40" s="424"/>
      <c r="J40" s="255"/>
      <c r="K40" s="255"/>
      <c r="L40" s="424"/>
      <c r="M40" s="255"/>
      <c r="N40" s="255"/>
      <c r="O40" s="424"/>
      <c r="P40" s="255"/>
      <c r="Q40" s="255"/>
      <c r="R40" s="424"/>
      <c r="S40" s="255"/>
      <c r="T40" s="255"/>
      <c r="U40" s="424"/>
      <c r="V40" s="255"/>
      <c r="W40" s="392"/>
      <c r="Y40" s="254"/>
      <c r="Z40" s="392"/>
      <c r="AA40" s="424"/>
      <c r="AB40" s="255"/>
      <c r="AC40" s="255"/>
      <c r="AD40" s="255"/>
      <c r="AE40" s="255"/>
      <c r="AF40" s="255"/>
      <c r="AG40" s="255"/>
      <c r="AH40" s="392"/>
      <c r="AK40" s="571"/>
      <c r="AL40" s="572"/>
      <c r="AM40" s="572"/>
      <c r="AN40" s="474" t="s">
        <v>739</v>
      </c>
      <c r="AO40" s="475"/>
      <c r="AP40" s="343"/>
      <c r="AQ40" s="3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312"/>
      <c r="BP40" s="198"/>
      <c r="BQ40" s="199"/>
      <c r="BR40" s="199"/>
      <c r="BS40" s="305"/>
      <c r="BT40" s="23"/>
    </row>
    <row r="41" spans="37:72" ht="11.25" customHeight="1" thickBot="1">
      <c r="AK41" s="571"/>
      <c r="AL41" s="572"/>
      <c r="AM41" s="572"/>
      <c r="AN41" s="448"/>
      <c r="AO41" s="449"/>
      <c r="AP41" s="343"/>
      <c r="AQ41" s="3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312"/>
      <c r="BP41" s="201"/>
      <c r="BQ41" s="202"/>
      <c r="BR41" s="202"/>
      <c r="BS41" s="307"/>
      <c r="BT41" s="23"/>
    </row>
    <row r="42" spans="2:72" ht="11.25" customHeight="1" thickBot="1">
      <c r="B42" s="453" t="s">
        <v>699</v>
      </c>
      <c r="C42" s="324"/>
      <c r="D42" s="324"/>
      <c r="E42" s="324"/>
      <c r="F42" s="324"/>
      <c r="G42" s="324"/>
      <c r="H42" s="324" t="s">
        <v>148</v>
      </c>
      <c r="I42" s="324"/>
      <c r="J42" s="324" t="s">
        <v>709</v>
      </c>
      <c r="K42" s="324"/>
      <c r="L42" s="324"/>
      <c r="M42" s="324"/>
      <c r="N42" s="324"/>
      <c r="O42" s="324" t="s">
        <v>710</v>
      </c>
      <c r="P42" s="324"/>
      <c r="Q42" s="324"/>
      <c r="R42" s="324"/>
      <c r="S42" s="324" t="s">
        <v>711</v>
      </c>
      <c r="T42" s="324"/>
      <c r="U42" s="324" t="s">
        <v>13</v>
      </c>
      <c r="V42" s="324"/>
      <c r="W42" s="324" t="s">
        <v>712</v>
      </c>
      <c r="X42" s="324"/>
      <c r="Y42" s="324"/>
      <c r="Z42" s="324"/>
      <c r="AA42" s="324"/>
      <c r="AB42" s="324"/>
      <c r="AC42" s="324"/>
      <c r="AD42" s="324"/>
      <c r="AE42" s="324"/>
      <c r="AF42" s="324"/>
      <c r="AG42" s="324"/>
      <c r="AH42" s="467"/>
      <c r="AK42" s="571"/>
      <c r="AL42" s="572"/>
      <c r="AM42" s="572"/>
      <c r="AN42" s="474" t="s">
        <v>740</v>
      </c>
      <c r="AO42" s="475"/>
      <c r="AP42" s="343"/>
      <c r="AQ42" s="3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312"/>
      <c r="BP42" s="198"/>
      <c r="BQ42" s="199"/>
      <c r="BR42" s="199"/>
      <c r="BS42" s="305"/>
      <c r="BT42" s="23"/>
    </row>
    <row r="43" spans="2:72" ht="11.25" customHeight="1">
      <c r="B43" s="442"/>
      <c r="C43" s="337"/>
      <c r="D43" s="337"/>
      <c r="E43" s="337"/>
      <c r="F43" s="337"/>
      <c r="G43" s="337"/>
      <c r="H43" s="337"/>
      <c r="I43" s="337"/>
      <c r="J43" s="473"/>
      <c r="K43" s="473"/>
      <c r="L43" s="473"/>
      <c r="M43" s="473"/>
      <c r="N43" s="473"/>
      <c r="O43" s="473"/>
      <c r="P43" s="473"/>
      <c r="Q43" s="473"/>
      <c r="R43" s="473"/>
      <c r="S43" s="473"/>
      <c r="T43" s="473"/>
      <c r="U43" s="473"/>
      <c r="V43" s="473"/>
      <c r="W43" s="477"/>
      <c r="X43" s="477"/>
      <c r="Y43" s="477"/>
      <c r="Z43" s="477"/>
      <c r="AA43" s="477"/>
      <c r="AB43" s="477"/>
      <c r="AC43" s="477"/>
      <c r="AD43" s="477"/>
      <c r="AE43" s="477"/>
      <c r="AF43" s="477"/>
      <c r="AG43" s="477"/>
      <c r="AH43" s="478"/>
      <c r="AK43" s="571"/>
      <c r="AL43" s="572"/>
      <c r="AM43" s="572"/>
      <c r="AN43" s="448"/>
      <c r="AO43" s="449"/>
      <c r="AP43" s="343"/>
      <c r="AQ43" s="3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312"/>
      <c r="BP43" s="201"/>
      <c r="BQ43" s="202"/>
      <c r="BR43" s="202"/>
      <c r="BS43" s="307"/>
      <c r="BT43" s="23"/>
    </row>
    <row r="44" spans="2:72" ht="11.25" customHeight="1">
      <c r="B44" s="242"/>
      <c r="C44" s="243"/>
      <c r="D44" s="243"/>
      <c r="E44" s="243"/>
      <c r="F44" s="243"/>
      <c r="G44" s="243"/>
      <c r="H44" s="243"/>
      <c r="I44" s="243"/>
      <c r="J44" s="240"/>
      <c r="K44" s="240"/>
      <c r="L44" s="240"/>
      <c r="M44" s="240"/>
      <c r="N44" s="240"/>
      <c r="O44" s="240"/>
      <c r="P44" s="240"/>
      <c r="Q44" s="240"/>
      <c r="R44" s="240"/>
      <c r="S44" s="240"/>
      <c r="T44" s="240"/>
      <c r="U44" s="240"/>
      <c r="V44" s="240"/>
      <c r="W44" s="245"/>
      <c r="X44" s="245"/>
      <c r="Y44" s="245"/>
      <c r="Z44" s="245"/>
      <c r="AA44" s="245"/>
      <c r="AB44" s="245"/>
      <c r="AC44" s="245"/>
      <c r="AD44" s="245"/>
      <c r="AE44" s="245"/>
      <c r="AF44" s="245"/>
      <c r="AG44" s="245"/>
      <c r="AH44" s="246"/>
      <c r="AK44" s="571"/>
      <c r="AL44" s="572"/>
      <c r="AM44" s="572"/>
      <c r="AN44" s="559" t="s">
        <v>741</v>
      </c>
      <c r="AO44" s="560"/>
      <c r="AP44" s="343"/>
      <c r="AQ44" s="3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312"/>
      <c r="BP44" s="198"/>
      <c r="BQ44" s="199"/>
      <c r="BR44" s="199"/>
      <c r="BS44" s="305"/>
      <c r="BT44" s="23"/>
    </row>
    <row r="45" spans="2:72" ht="11.25" customHeight="1" thickBot="1">
      <c r="B45" s="421"/>
      <c r="C45" s="342"/>
      <c r="D45" s="342"/>
      <c r="E45" s="342"/>
      <c r="F45" s="342"/>
      <c r="G45" s="342"/>
      <c r="H45" s="342"/>
      <c r="I45" s="342"/>
      <c r="J45" s="374"/>
      <c r="K45" s="374"/>
      <c r="L45" s="374"/>
      <c r="M45" s="374"/>
      <c r="N45" s="374"/>
      <c r="O45" s="374"/>
      <c r="P45" s="374"/>
      <c r="Q45" s="374"/>
      <c r="R45" s="374"/>
      <c r="S45" s="374"/>
      <c r="T45" s="374"/>
      <c r="U45" s="374"/>
      <c r="V45" s="374"/>
      <c r="W45" s="468"/>
      <c r="X45" s="468"/>
      <c r="Y45" s="468"/>
      <c r="Z45" s="468"/>
      <c r="AA45" s="468"/>
      <c r="AB45" s="468"/>
      <c r="AC45" s="468"/>
      <c r="AD45" s="468"/>
      <c r="AE45" s="468"/>
      <c r="AF45" s="468"/>
      <c r="AG45" s="468"/>
      <c r="AH45" s="469"/>
      <c r="AK45" s="573"/>
      <c r="AL45" s="574"/>
      <c r="AM45" s="574"/>
      <c r="AN45" s="561"/>
      <c r="AO45" s="562"/>
      <c r="AP45" s="424"/>
      <c r="AQ45" s="424"/>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476"/>
      <c r="BP45" s="320"/>
      <c r="BQ45" s="252"/>
      <c r="BR45" s="252"/>
      <c r="BS45" s="253"/>
      <c r="BT45" s="23"/>
    </row>
    <row r="46" spans="2:72" ht="11.25" customHeight="1">
      <c r="B46" s="242"/>
      <c r="C46" s="243"/>
      <c r="D46" s="243"/>
      <c r="E46" s="243"/>
      <c r="F46" s="243"/>
      <c r="G46" s="243"/>
      <c r="H46" s="243"/>
      <c r="I46" s="243"/>
      <c r="J46" s="240"/>
      <c r="K46" s="240"/>
      <c r="L46" s="240"/>
      <c r="M46" s="240"/>
      <c r="N46" s="240"/>
      <c r="O46" s="240"/>
      <c r="P46" s="240"/>
      <c r="Q46" s="240"/>
      <c r="R46" s="240"/>
      <c r="S46" s="240"/>
      <c r="T46" s="240"/>
      <c r="U46" s="240"/>
      <c r="V46" s="240"/>
      <c r="W46" s="245"/>
      <c r="X46" s="245"/>
      <c r="Y46" s="245"/>
      <c r="Z46" s="245"/>
      <c r="AA46" s="245"/>
      <c r="AB46" s="245"/>
      <c r="AC46" s="245"/>
      <c r="AD46" s="245"/>
      <c r="AE46" s="245"/>
      <c r="AF46" s="245"/>
      <c r="AG46" s="245"/>
      <c r="AH46" s="246"/>
      <c r="AK46" s="313" t="s">
        <v>734</v>
      </c>
      <c r="AL46" s="314"/>
      <c r="AM46" s="314"/>
      <c r="AN46" s="314"/>
      <c r="AO46" s="299"/>
      <c r="AP46" s="507"/>
      <c r="AQ46" s="507"/>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79"/>
      <c r="BP46" s="313"/>
      <c r="BQ46" s="314"/>
      <c r="BR46" s="314"/>
      <c r="BS46" s="299"/>
      <c r="BT46" s="59"/>
    </row>
    <row r="47" spans="2:72" ht="11.25" customHeight="1">
      <c r="B47" s="421"/>
      <c r="C47" s="342"/>
      <c r="D47" s="342"/>
      <c r="E47" s="342"/>
      <c r="F47" s="342"/>
      <c r="G47" s="342"/>
      <c r="H47" s="342"/>
      <c r="I47" s="342"/>
      <c r="J47" s="374"/>
      <c r="K47" s="374"/>
      <c r="L47" s="374"/>
      <c r="M47" s="374"/>
      <c r="N47" s="374"/>
      <c r="O47" s="374"/>
      <c r="P47" s="374"/>
      <c r="Q47" s="374"/>
      <c r="R47" s="374"/>
      <c r="S47" s="374"/>
      <c r="T47" s="374"/>
      <c r="U47" s="374"/>
      <c r="V47" s="374"/>
      <c r="W47" s="468"/>
      <c r="X47" s="468"/>
      <c r="Y47" s="468"/>
      <c r="Z47" s="468"/>
      <c r="AA47" s="468"/>
      <c r="AB47" s="468"/>
      <c r="AC47" s="468"/>
      <c r="AD47" s="468"/>
      <c r="AE47" s="468"/>
      <c r="AF47" s="468"/>
      <c r="AG47" s="468"/>
      <c r="AH47" s="469"/>
      <c r="AK47" s="334"/>
      <c r="AL47" s="335"/>
      <c r="AM47" s="335"/>
      <c r="AN47" s="335"/>
      <c r="AO47" s="336"/>
      <c r="AP47" s="508"/>
      <c r="AQ47" s="508"/>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480"/>
      <c r="BP47" s="334"/>
      <c r="BQ47" s="335"/>
      <c r="BR47" s="335"/>
      <c r="BS47" s="336"/>
      <c r="BT47" s="59"/>
    </row>
    <row r="48" spans="2:72" ht="11.25" customHeight="1">
      <c r="B48" s="242"/>
      <c r="C48" s="243"/>
      <c r="D48" s="243"/>
      <c r="E48" s="243"/>
      <c r="F48" s="243"/>
      <c r="G48" s="243"/>
      <c r="H48" s="243"/>
      <c r="I48" s="243"/>
      <c r="J48" s="240"/>
      <c r="K48" s="240"/>
      <c r="L48" s="240"/>
      <c r="M48" s="240"/>
      <c r="N48" s="240"/>
      <c r="O48" s="240"/>
      <c r="P48" s="240"/>
      <c r="Q48" s="240"/>
      <c r="R48" s="240"/>
      <c r="S48" s="240"/>
      <c r="T48" s="240"/>
      <c r="U48" s="240"/>
      <c r="V48" s="240"/>
      <c r="W48" s="245"/>
      <c r="X48" s="245"/>
      <c r="Y48" s="245"/>
      <c r="Z48" s="245"/>
      <c r="AA48" s="245"/>
      <c r="AB48" s="245"/>
      <c r="AC48" s="245"/>
      <c r="AD48" s="245"/>
      <c r="AE48" s="245"/>
      <c r="AF48" s="245"/>
      <c r="AG48" s="245"/>
      <c r="AH48" s="246"/>
      <c r="AK48" s="334"/>
      <c r="AL48" s="335"/>
      <c r="AM48" s="335"/>
      <c r="AN48" s="335"/>
      <c r="AO48" s="336"/>
      <c r="AP48" s="508"/>
      <c r="AQ48" s="508"/>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480"/>
      <c r="BP48" s="334"/>
      <c r="BQ48" s="335"/>
      <c r="BR48" s="335"/>
      <c r="BS48" s="336"/>
      <c r="BT48" s="59"/>
    </row>
    <row r="49" spans="2:72" ht="11.25" customHeight="1">
      <c r="B49" s="421"/>
      <c r="C49" s="342"/>
      <c r="D49" s="342"/>
      <c r="E49" s="342"/>
      <c r="F49" s="342"/>
      <c r="G49" s="342"/>
      <c r="H49" s="342"/>
      <c r="I49" s="342"/>
      <c r="J49" s="374"/>
      <c r="K49" s="374"/>
      <c r="L49" s="374"/>
      <c r="M49" s="374"/>
      <c r="N49" s="374"/>
      <c r="O49" s="374"/>
      <c r="P49" s="374"/>
      <c r="Q49" s="374"/>
      <c r="R49" s="374"/>
      <c r="S49" s="374"/>
      <c r="T49" s="374"/>
      <c r="U49" s="374"/>
      <c r="V49" s="374"/>
      <c r="W49" s="468"/>
      <c r="X49" s="468"/>
      <c r="Y49" s="468"/>
      <c r="Z49" s="468"/>
      <c r="AA49" s="468"/>
      <c r="AB49" s="468"/>
      <c r="AC49" s="468"/>
      <c r="AD49" s="468"/>
      <c r="AE49" s="468"/>
      <c r="AF49" s="468"/>
      <c r="AG49" s="468"/>
      <c r="AH49" s="469"/>
      <c r="AK49" s="334"/>
      <c r="AL49" s="335"/>
      <c r="AM49" s="335"/>
      <c r="AN49" s="335"/>
      <c r="AO49" s="336"/>
      <c r="AP49" s="508"/>
      <c r="AQ49" s="508"/>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480"/>
      <c r="BP49" s="334"/>
      <c r="BQ49" s="335"/>
      <c r="BR49" s="335"/>
      <c r="BS49" s="336"/>
      <c r="BT49" s="59"/>
    </row>
    <row r="50" spans="2:72" ht="11.25" customHeight="1">
      <c r="B50" s="242"/>
      <c r="C50" s="243"/>
      <c r="D50" s="243"/>
      <c r="E50" s="243"/>
      <c r="F50" s="243"/>
      <c r="G50" s="243"/>
      <c r="H50" s="243"/>
      <c r="I50" s="243"/>
      <c r="J50" s="240"/>
      <c r="K50" s="240"/>
      <c r="L50" s="240"/>
      <c r="M50" s="240"/>
      <c r="N50" s="240"/>
      <c r="O50" s="240"/>
      <c r="P50" s="240"/>
      <c r="Q50" s="240"/>
      <c r="R50" s="240"/>
      <c r="S50" s="240"/>
      <c r="T50" s="240"/>
      <c r="U50" s="240"/>
      <c r="V50" s="240"/>
      <c r="W50" s="245"/>
      <c r="X50" s="245"/>
      <c r="Y50" s="245"/>
      <c r="Z50" s="245"/>
      <c r="AA50" s="245"/>
      <c r="AB50" s="245"/>
      <c r="AC50" s="245"/>
      <c r="AD50" s="245"/>
      <c r="AE50" s="245"/>
      <c r="AF50" s="245"/>
      <c r="AG50" s="245"/>
      <c r="AH50" s="246"/>
      <c r="AK50" s="334"/>
      <c r="AL50" s="335"/>
      <c r="AM50" s="335"/>
      <c r="AN50" s="335"/>
      <c r="AO50" s="336"/>
      <c r="AP50" s="508"/>
      <c r="AQ50" s="508"/>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480"/>
      <c r="BP50" s="334"/>
      <c r="BQ50" s="335"/>
      <c r="BR50" s="335"/>
      <c r="BS50" s="336"/>
      <c r="BT50" s="59"/>
    </row>
    <row r="51" spans="2:72" ht="11.25" customHeight="1">
      <c r="B51" s="421"/>
      <c r="C51" s="342"/>
      <c r="D51" s="342"/>
      <c r="E51" s="342"/>
      <c r="F51" s="342"/>
      <c r="G51" s="342"/>
      <c r="H51" s="342"/>
      <c r="I51" s="342"/>
      <c r="J51" s="374"/>
      <c r="K51" s="374"/>
      <c r="L51" s="374"/>
      <c r="M51" s="374"/>
      <c r="N51" s="374"/>
      <c r="O51" s="374"/>
      <c r="P51" s="374"/>
      <c r="Q51" s="374"/>
      <c r="R51" s="374"/>
      <c r="S51" s="374"/>
      <c r="T51" s="374"/>
      <c r="U51" s="374"/>
      <c r="V51" s="374"/>
      <c r="W51" s="468"/>
      <c r="X51" s="468"/>
      <c r="Y51" s="468"/>
      <c r="Z51" s="468"/>
      <c r="AA51" s="468"/>
      <c r="AB51" s="468"/>
      <c r="AC51" s="468"/>
      <c r="AD51" s="468"/>
      <c r="AE51" s="468"/>
      <c r="AF51" s="468"/>
      <c r="AG51" s="468"/>
      <c r="AH51" s="469"/>
      <c r="AK51" s="334"/>
      <c r="AL51" s="335"/>
      <c r="AM51" s="335"/>
      <c r="AN51" s="335"/>
      <c r="AO51" s="336"/>
      <c r="AP51" s="508"/>
      <c r="AQ51" s="508"/>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480"/>
      <c r="BP51" s="334"/>
      <c r="BQ51" s="335"/>
      <c r="BR51" s="335"/>
      <c r="BS51" s="336"/>
      <c r="BT51" s="59"/>
    </row>
    <row r="52" spans="2:72" ht="11.25" customHeight="1">
      <c r="B52" s="242"/>
      <c r="C52" s="243"/>
      <c r="D52" s="243"/>
      <c r="E52" s="243"/>
      <c r="F52" s="243"/>
      <c r="G52" s="243"/>
      <c r="H52" s="243"/>
      <c r="I52" s="243"/>
      <c r="J52" s="240"/>
      <c r="K52" s="240"/>
      <c r="L52" s="240"/>
      <c r="M52" s="240"/>
      <c r="N52" s="240"/>
      <c r="O52" s="240"/>
      <c r="P52" s="240"/>
      <c r="Q52" s="240"/>
      <c r="R52" s="240"/>
      <c r="S52" s="240"/>
      <c r="T52" s="240"/>
      <c r="U52" s="240"/>
      <c r="V52" s="240"/>
      <c r="W52" s="245"/>
      <c r="X52" s="245"/>
      <c r="Y52" s="245"/>
      <c r="Z52" s="245"/>
      <c r="AA52" s="245"/>
      <c r="AB52" s="245"/>
      <c r="AC52" s="245"/>
      <c r="AD52" s="245"/>
      <c r="AE52" s="245"/>
      <c r="AF52" s="245"/>
      <c r="AG52" s="245"/>
      <c r="AH52" s="246"/>
      <c r="AK52" s="334"/>
      <c r="AL52" s="335"/>
      <c r="AM52" s="335"/>
      <c r="AN52" s="335"/>
      <c r="AO52" s="336"/>
      <c r="AP52" s="508"/>
      <c r="AQ52" s="508"/>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480"/>
      <c r="BP52" s="334"/>
      <c r="BQ52" s="335"/>
      <c r="BR52" s="335"/>
      <c r="BS52" s="336"/>
      <c r="BT52" s="59"/>
    </row>
    <row r="53" spans="2:72" ht="11.25" customHeight="1">
      <c r="B53" s="421"/>
      <c r="C53" s="342"/>
      <c r="D53" s="342"/>
      <c r="E53" s="342"/>
      <c r="F53" s="342"/>
      <c r="G53" s="342"/>
      <c r="H53" s="342"/>
      <c r="I53" s="342"/>
      <c r="J53" s="374"/>
      <c r="K53" s="374"/>
      <c r="L53" s="374"/>
      <c r="M53" s="374"/>
      <c r="N53" s="374"/>
      <c r="O53" s="374"/>
      <c r="P53" s="374"/>
      <c r="Q53" s="374"/>
      <c r="R53" s="374"/>
      <c r="S53" s="374"/>
      <c r="T53" s="374"/>
      <c r="U53" s="374"/>
      <c r="V53" s="374"/>
      <c r="W53" s="468"/>
      <c r="X53" s="468"/>
      <c r="Y53" s="468"/>
      <c r="Z53" s="468"/>
      <c r="AA53" s="468"/>
      <c r="AB53" s="468"/>
      <c r="AC53" s="468"/>
      <c r="AD53" s="468"/>
      <c r="AE53" s="468"/>
      <c r="AF53" s="468"/>
      <c r="AG53" s="468"/>
      <c r="AH53" s="469"/>
      <c r="AK53" s="334"/>
      <c r="AL53" s="335"/>
      <c r="AM53" s="335"/>
      <c r="AN53" s="335"/>
      <c r="AO53" s="336"/>
      <c r="AP53" s="508"/>
      <c r="AQ53" s="508"/>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480"/>
      <c r="BP53" s="334"/>
      <c r="BQ53" s="335"/>
      <c r="BR53" s="335"/>
      <c r="BS53" s="336"/>
      <c r="BT53" s="59"/>
    </row>
    <row r="54" spans="2:72" ht="11.25" customHeight="1">
      <c r="B54" s="242"/>
      <c r="C54" s="243"/>
      <c r="D54" s="243"/>
      <c r="E54" s="243"/>
      <c r="F54" s="243"/>
      <c r="G54" s="243"/>
      <c r="H54" s="243"/>
      <c r="I54" s="243"/>
      <c r="J54" s="240"/>
      <c r="K54" s="240"/>
      <c r="L54" s="240"/>
      <c r="M54" s="240"/>
      <c r="N54" s="240"/>
      <c r="O54" s="240"/>
      <c r="P54" s="240"/>
      <c r="Q54" s="240"/>
      <c r="R54" s="240"/>
      <c r="S54" s="240"/>
      <c r="T54" s="240"/>
      <c r="U54" s="240"/>
      <c r="V54" s="240"/>
      <c r="W54" s="245"/>
      <c r="X54" s="245"/>
      <c r="Y54" s="245"/>
      <c r="Z54" s="245"/>
      <c r="AA54" s="245"/>
      <c r="AB54" s="245"/>
      <c r="AC54" s="245"/>
      <c r="AD54" s="245"/>
      <c r="AE54" s="245"/>
      <c r="AF54" s="245"/>
      <c r="AG54" s="245"/>
      <c r="AH54" s="246"/>
      <c r="AK54" s="334"/>
      <c r="AL54" s="335"/>
      <c r="AM54" s="335"/>
      <c r="AN54" s="335"/>
      <c r="AO54" s="336"/>
      <c r="AP54" s="508"/>
      <c r="AQ54" s="508"/>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480"/>
      <c r="BP54" s="334"/>
      <c r="BQ54" s="335"/>
      <c r="BR54" s="335"/>
      <c r="BS54" s="336"/>
      <c r="BT54" s="59"/>
    </row>
    <row r="55" spans="2:72" ht="11.25" customHeight="1" thickBot="1">
      <c r="B55" s="421"/>
      <c r="C55" s="342"/>
      <c r="D55" s="342"/>
      <c r="E55" s="342"/>
      <c r="F55" s="342"/>
      <c r="G55" s="342"/>
      <c r="H55" s="342"/>
      <c r="I55" s="342"/>
      <c r="J55" s="374"/>
      <c r="K55" s="374"/>
      <c r="L55" s="374"/>
      <c r="M55" s="374"/>
      <c r="N55" s="374"/>
      <c r="O55" s="374"/>
      <c r="P55" s="374"/>
      <c r="Q55" s="374"/>
      <c r="R55" s="374"/>
      <c r="S55" s="374"/>
      <c r="T55" s="374"/>
      <c r="U55" s="374"/>
      <c r="V55" s="374"/>
      <c r="W55" s="468"/>
      <c r="X55" s="468"/>
      <c r="Y55" s="468"/>
      <c r="Z55" s="468"/>
      <c r="AA55" s="468"/>
      <c r="AB55" s="468"/>
      <c r="AC55" s="468"/>
      <c r="AD55" s="468"/>
      <c r="AE55" s="468"/>
      <c r="AF55" s="468"/>
      <c r="AG55" s="468"/>
      <c r="AH55" s="469"/>
      <c r="AK55" s="315"/>
      <c r="AL55" s="316"/>
      <c r="AM55" s="316"/>
      <c r="AN55" s="316"/>
      <c r="AO55" s="301"/>
      <c r="AP55" s="509"/>
      <c r="AQ55" s="509"/>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481"/>
      <c r="BP55" s="315"/>
      <c r="BQ55" s="316"/>
      <c r="BR55" s="316"/>
      <c r="BS55" s="301"/>
      <c r="BT55" s="59"/>
    </row>
    <row r="56" spans="2:34" ht="11.25" customHeight="1" thickBot="1">
      <c r="B56" s="242"/>
      <c r="C56" s="243"/>
      <c r="D56" s="243"/>
      <c r="E56" s="243"/>
      <c r="F56" s="243"/>
      <c r="G56" s="243"/>
      <c r="H56" s="243"/>
      <c r="I56" s="243"/>
      <c r="J56" s="240"/>
      <c r="K56" s="240"/>
      <c r="L56" s="240"/>
      <c r="M56" s="240"/>
      <c r="N56" s="240"/>
      <c r="O56" s="240"/>
      <c r="P56" s="240"/>
      <c r="Q56" s="240"/>
      <c r="R56" s="240"/>
      <c r="S56" s="240"/>
      <c r="T56" s="240"/>
      <c r="U56" s="240"/>
      <c r="V56" s="240"/>
      <c r="W56" s="245"/>
      <c r="X56" s="245"/>
      <c r="Y56" s="245"/>
      <c r="Z56" s="245"/>
      <c r="AA56" s="245"/>
      <c r="AB56" s="245"/>
      <c r="AC56" s="245"/>
      <c r="AD56" s="245"/>
      <c r="AE56" s="245"/>
      <c r="AF56" s="245"/>
      <c r="AG56" s="245"/>
      <c r="AH56" s="246"/>
    </row>
    <row r="57" spans="2:71" ht="11.25" customHeight="1" thickBot="1">
      <c r="B57" s="421"/>
      <c r="C57" s="342"/>
      <c r="D57" s="342"/>
      <c r="E57" s="342"/>
      <c r="F57" s="342"/>
      <c r="G57" s="342"/>
      <c r="H57" s="342"/>
      <c r="I57" s="342"/>
      <c r="J57" s="374"/>
      <c r="K57" s="374"/>
      <c r="L57" s="374"/>
      <c r="M57" s="374"/>
      <c r="N57" s="374"/>
      <c r="O57" s="374"/>
      <c r="P57" s="374"/>
      <c r="Q57" s="374"/>
      <c r="R57" s="374"/>
      <c r="S57" s="374"/>
      <c r="T57" s="374"/>
      <c r="U57" s="374"/>
      <c r="V57" s="374"/>
      <c r="W57" s="468"/>
      <c r="X57" s="468"/>
      <c r="Y57" s="468"/>
      <c r="Z57" s="468"/>
      <c r="AA57" s="468"/>
      <c r="AB57" s="468"/>
      <c r="AC57" s="468"/>
      <c r="AD57" s="468"/>
      <c r="AE57" s="468"/>
      <c r="AF57" s="468"/>
      <c r="AG57" s="468"/>
      <c r="AH57" s="469"/>
      <c r="AK57" s="453" t="s">
        <v>724</v>
      </c>
      <c r="AL57" s="324"/>
      <c r="AM57" s="324"/>
      <c r="AN57" s="324"/>
      <c r="AO57" s="324"/>
      <c r="AP57" s="324"/>
      <c r="AQ57" s="324"/>
      <c r="AR57" s="324" t="s">
        <v>712</v>
      </c>
      <c r="AS57" s="324"/>
      <c r="AT57" s="324"/>
      <c r="AU57" s="324"/>
      <c r="AV57" s="324"/>
      <c r="AW57" s="324"/>
      <c r="AX57" s="324"/>
      <c r="AY57" s="324"/>
      <c r="AZ57" s="324"/>
      <c r="BA57" s="324"/>
      <c r="BB57" s="467"/>
      <c r="BC57" s="500" t="s">
        <v>724</v>
      </c>
      <c r="BD57" s="324"/>
      <c r="BE57" s="324"/>
      <c r="BF57" s="324"/>
      <c r="BG57" s="324"/>
      <c r="BH57" s="324"/>
      <c r="BI57" s="324"/>
      <c r="BJ57" s="324" t="s">
        <v>712</v>
      </c>
      <c r="BK57" s="324"/>
      <c r="BL57" s="324"/>
      <c r="BM57" s="324"/>
      <c r="BN57" s="324"/>
      <c r="BO57" s="324"/>
      <c r="BP57" s="324"/>
      <c r="BQ57" s="324"/>
      <c r="BR57" s="324"/>
      <c r="BS57" s="467"/>
    </row>
    <row r="58" spans="2:71" ht="11.25" customHeight="1">
      <c r="B58" s="242"/>
      <c r="C58" s="243"/>
      <c r="D58" s="243"/>
      <c r="E58" s="243"/>
      <c r="F58" s="243"/>
      <c r="G58" s="243"/>
      <c r="H58" s="243"/>
      <c r="I58" s="243"/>
      <c r="J58" s="240"/>
      <c r="K58" s="240"/>
      <c r="L58" s="240"/>
      <c r="M58" s="240"/>
      <c r="N58" s="240"/>
      <c r="O58" s="240"/>
      <c r="P58" s="240"/>
      <c r="Q58" s="240"/>
      <c r="R58" s="240"/>
      <c r="S58" s="240"/>
      <c r="T58" s="240"/>
      <c r="U58" s="240"/>
      <c r="V58" s="240"/>
      <c r="W58" s="245"/>
      <c r="X58" s="245"/>
      <c r="Y58" s="245"/>
      <c r="Z58" s="245"/>
      <c r="AA58" s="245"/>
      <c r="AB58" s="245"/>
      <c r="AC58" s="245"/>
      <c r="AD58" s="245"/>
      <c r="AE58" s="245"/>
      <c r="AF58" s="245"/>
      <c r="AG58" s="245"/>
      <c r="AH58" s="246"/>
      <c r="AK58" s="421"/>
      <c r="AL58" s="342"/>
      <c r="AM58" s="342"/>
      <c r="AN58" s="342"/>
      <c r="AO58" s="342"/>
      <c r="AP58" s="342"/>
      <c r="AQ58" s="342"/>
      <c r="AR58" s="454"/>
      <c r="AS58" s="454"/>
      <c r="AT58" s="454"/>
      <c r="AU58" s="454"/>
      <c r="AV58" s="454"/>
      <c r="AW58" s="454"/>
      <c r="AX58" s="454"/>
      <c r="AY58" s="454"/>
      <c r="AZ58" s="454"/>
      <c r="BA58" s="454"/>
      <c r="BB58" s="455"/>
      <c r="BC58" s="203"/>
      <c r="BD58" s="342"/>
      <c r="BE58" s="342"/>
      <c r="BF58" s="342"/>
      <c r="BG58" s="342"/>
      <c r="BH58" s="342"/>
      <c r="BI58" s="342"/>
      <c r="BJ58" s="454"/>
      <c r="BK58" s="454"/>
      <c r="BL58" s="454"/>
      <c r="BM58" s="454"/>
      <c r="BN58" s="454"/>
      <c r="BO58" s="454"/>
      <c r="BP58" s="454"/>
      <c r="BQ58" s="454"/>
      <c r="BR58" s="454"/>
      <c r="BS58" s="455"/>
    </row>
    <row r="59" spans="2:71" ht="11.25" customHeight="1">
      <c r="B59" s="421"/>
      <c r="C59" s="342"/>
      <c r="D59" s="342"/>
      <c r="E59" s="342"/>
      <c r="F59" s="342"/>
      <c r="G59" s="342"/>
      <c r="H59" s="342"/>
      <c r="I59" s="342"/>
      <c r="J59" s="374"/>
      <c r="K59" s="374"/>
      <c r="L59" s="374"/>
      <c r="M59" s="374"/>
      <c r="N59" s="374"/>
      <c r="O59" s="374"/>
      <c r="P59" s="374"/>
      <c r="Q59" s="374"/>
      <c r="R59" s="374"/>
      <c r="S59" s="374"/>
      <c r="T59" s="374"/>
      <c r="U59" s="374"/>
      <c r="V59" s="374"/>
      <c r="W59" s="468"/>
      <c r="X59" s="468"/>
      <c r="Y59" s="468"/>
      <c r="Z59" s="468"/>
      <c r="AA59" s="468"/>
      <c r="AB59" s="468"/>
      <c r="AC59" s="468"/>
      <c r="AD59" s="468"/>
      <c r="AE59" s="468"/>
      <c r="AF59" s="468"/>
      <c r="AG59" s="468"/>
      <c r="AH59" s="469"/>
      <c r="AK59" s="242"/>
      <c r="AL59" s="243"/>
      <c r="AM59" s="243"/>
      <c r="AN59" s="243"/>
      <c r="AO59" s="243"/>
      <c r="AP59" s="243"/>
      <c r="AQ59" s="243"/>
      <c r="AR59" s="456"/>
      <c r="AS59" s="456"/>
      <c r="AT59" s="456"/>
      <c r="AU59" s="456"/>
      <c r="AV59" s="456"/>
      <c r="AW59" s="456"/>
      <c r="AX59" s="456"/>
      <c r="AY59" s="456"/>
      <c r="AZ59" s="456"/>
      <c r="BA59" s="456"/>
      <c r="BB59" s="457"/>
      <c r="BC59" s="343"/>
      <c r="BD59" s="243"/>
      <c r="BE59" s="243"/>
      <c r="BF59" s="243"/>
      <c r="BG59" s="243"/>
      <c r="BH59" s="243"/>
      <c r="BI59" s="243"/>
      <c r="BJ59" s="456"/>
      <c r="BK59" s="456"/>
      <c r="BL59" s="456"/>
      <c r="BM59" s="456"/>
      <c r="BN59" s="456"/>
      <c r="BO59" s="456"/>
      <c r="BP59" s="456"/>
      <c r="BQ59" s="456"/>
      <c r="BR59" s="456"/>
      <c r="BS59" s="457"/>
    </row>
    <row r="60" spans="2:71" ht="11.25" customHeight="1">
      <c r="B60" s="242"/>
      <c r="C60" s="243"/>
      <c r="D60" s="243"/>
      <c r="E60" s="243"/>
      <c r="F60" s="243"/>
      <c r="G60" s="243"/>
      <c r="H60" s="243"/>
      <c r="I60" s="243"/>
      <c r="J60" s="240"/>
      <c r="K60" s="240"/>
      <c r="L60" s="240"/>
      <c r="M60" s="240"/>
      <c r="N60" s="240"/>
      <c r="O60" s="240"/>
      <c r="P60" s="240"/>
      <c r="Q60" s="240"/>
      <c r="R60" s="240"/>
      <c r="S60" s="240"/>
      <c r="T60" s="240"/>
      <c r="U60" s="240"/>
      <c r="V60" s="240"/>
      <c r="W60" s="245"/>
      <c r="X60" s="245"/>
      <c r="Y60" s="245"/>
      <c r="Z60" s="245"/>
      <c r="AA60" s="245"/>
      <c r="AB60" s="245"/>
      <c r="AC60" s="245"/>
      <c r="AD60" s="245"/>
      <c r="AE60" s="245"/>
      <c r="AF60" s="245"/>
      <c r="AG60" s="245"/>
      <c r="AH60" s="246"/>
      <c r="AK60" s="242"/>
      <c r="AL60" s="243"/>
      <c r="AM60" s="243"/>
      <c r="AN60" s="243"/>
      <c r="AO60" s="243"/>
      <c r="AP60" s="243"/>
      <c r="AQ60" s="243"/>
      <c r="AR60" s="456"/>
      <c r="AS60" s="456"/>
      <c r="AT60" s="456"/>
      <c r="AU60" s="456"/>
      <c r="AV60" s="456"/>
      <c r="AW60" s="456"/>
      <c r="AX60" s="456"/>
      <c r="AY60" s="456"/>
      <c r="AZ60" s="456"/>
      <c r="BA60" s="456"/>
      <c r="BB60" s="457"/>
      <c r="BC60" s="343"/>
      <c r="BD60" s="243"/>
      <c r="BE60" s="243"/>
      <c r="BF60" s="243"/>
      <c r="BG60" s="243"/>
      <c r="BH60" s="243"/>
      <c r="BI60" s="243"/>
      <c r="BJ60" s="456"/>
      <c r="BK60" s="456"/>
      <c r="BL60" s="456"/>
      <c r="BM60" s="456"/>
      <c r="BN60" s="456"/>
      <c r="BO60" s="456"/>
      <c r="BP60" s="456"/>
      <c r="BQ60" s="456"/>
      <c r="BR60" s="456"/>
      <c r="BS60" s="457"/>
    </row>
    <row r="61" spans="2:71" ht="11.25" customHeight="1">
      <c r="B61" s="421"/>
      <c r="C61" s="342"/>
      <c r="D61" s="342"/>
      <c r="E61" s="342"/>
      <c r="F61" s="342"/>
      <c r="G61" s="342"/>
      <c r="H61" s="342"/>
      <c r="I61" s="342"/>
      <c r="J61" s="374"/>
      <c r="K61" s="374"/>
      <c r="L61" s="374"/>
      <c r="M61" s="374"/>
      <c r="N61" s="374"/>
      <c r="O61" s="374"/>
      <c r="P61" s="374"/>
      <c r="Q61" s="374"/>
      <c r="R61" s="374"/>
      <c r="S61" s="374"/>
      <c r="T61" s="374"/>
      <c r="U61" s="374"/>
      <c r="V61" s="374"/>
      <c r="W61" s="468"/>
      <c r="X61" s="468"/>
      <c r="Y61" s="468"/>
      <c r="Z61" s="468"/>
      <c r="AA61" s="468"/>
      <c r="AB61" s="468"/>
      <c r="AC61" s="468"/>
      <c r="AD61" s="468"/>
      <c r="AE61" s="468"/>
      <c r="AF61" s="468"/>
      <c r="AG61" s="468"/>
      <c r="AH61" s="469"/>
      <c r="AK61" s="242"/>
      <c r="AL61" s="243"/>
      <c r="AM61" s="243"/>
      <c r="AN61" s="243"/>
      <c r="AO61" s="243"/>
      <c r="AP61" s="243"/>
      <c r="AQ61" s="243"/>
      <c r="AR61" s="456"/>
      <c r="AS61" s="456"/>
      <c r="AT61" s="456"/>
      <c r="AU61" s="456"/>
      <c r="AV61" s="456"/>
      <c r="AW61" s="456"/>
      <c r="AX61" s="456"/>
      <c r="AY61" s="456"/>
      <c r="AZ61" s="456"/>
      <c r="BA61" s="456"/>
      <c r="BB61" s="457"/>
      <c r="BC61" s="343"/>
      <c r="BD61" s="243"/>
      <c r="BE61" s="243"/>
      <c r="BF61" s="243"/>
      <c r="BG61" s="243"/>
      <c r="BH61" s="243"/>
      <c r="BI61" s="243"/>
      <c r="BJ61" s="456"/>
      <c r="BK61" s="456"/>
      <c r="BL61" s="456"/>
      <c r="BM61" s="456"/>
      <c r="BN61" s="456"/>
      <c r="BO61" s="456"/>
      <c r="BP61" s="456"/>
      <c r="BQ61" s="456"/>
      <c r="BR61" s="456"/>
      <c r="BS61" s="457"/>
    </row>
    <row r="62" spans="2:71" ht="11.25" customHeight="1" thickBot="1">
      <c r="B62" s="254"/>
      <c r="C62" s="255"/>
      <c r="D62" s="255"/>
      <c r="E62" s="255"/>
      <c r="F62" s="255"/>
      <c r="G62" s="255"/>
      <c r="H62" s="255"/>
      <c r="I62" s="255"/>
      <c r="J62" s="257"/>
      <c r="K62" s="257"/>
      <c r="L62" s="257"/>
      <c r="M62" s="257"/>
      <c r="N62" s="257"/>
      <c r="O62" s="257"/>
      <c r="P62" s="257"/>
      <c r="Q62" s="257"/>
      <c r="R62" s="257"/>
      <c r="S62" s="257"/>
      <c r="T62" s="257"/>
      <c r="U62" s="257"/>
      <c r="V62" s="257"/>
      <c r="W62" s="259"/>
      <c r="X62" s="259"/>
      <c r="Y62" s="259"/>
      <c r="Z62" s="259"/>
      <c r="AA62" s="259"/>
      <c r="AB62" s="259"/>
      <c r="AC62" s="259"/>
      <c r="AD62" s="259"/>
      <c r="AE62" s="259"/>
      <c r="AF62" s="259"/>
      <c r="AG62" s="259"/>
      <c r="AH62" s="260"/>
      <c r="AK62" s="242"/>
      <c r="AL62" s="243"/>
      <c r="AM62" s="243"/>
      <c r="AN62" s="243"/>
      <c r="AO62" s="243"/>
      <c r="AP62" s="243"/>
      <c r="AQ62" s="243"/>
      <c r="AR62" s="456"/>
      <c r="AS62" s="456"/>
      <c r="AT62" s="456"/>
      <c r="AU62" s="456"/>
      <c r="AV62" s="456"/>
      <c r="AW62" s="456"/>
      <c r="AX62" s="456"/>
      <c r="AY62" s="456"/>
      <c r="AZ62" s="456"/>
      <c r="BA62" s="456"/>
      <c r="BB62" s="457"/>
      <c r="BC62" s="343"/>
      <c r="BD62" s="243"/>
      <c r="BE62" s="243"/>
      <c r="BF62" s="243"/>
      <c r="BG62" s="243"/>
      <c r="BH62" s="243"/>
      <c r="BI62" s="243"/>
      <c r="BJ62" s="456"/>
      <c r="BK62" s="456"/>
      <c r="BL62" s="456"/>
      <c r="BM62" s="456"/>
      <c r="BN62" s="456"/>
      <c r="BO62" s="456"/>
      <c r="BP62" s="456"/>
      <c r="BQ62" s="456"/>
      <c r="BR62" s="456"/>
      <c r="BS62" s="457"/>
    </row>
    <row r="63" spans="37:71" ht="11.25" customHeight="1" thickBot="1">
      <c r="AK63" s="242"/>
      <c r="AL63" s="243"/>
      <c r="AM63" s="243"/>
      <c r="AN63" s="243"/>
      <c r="AO63" s="243"/>
      <c r="AP63" s="243"/>
      <c r="AQ63" s="243"/>
      <c r="AR63" s="456"/>
      <c r="AS63" s="456"/>
      <c r="AT63" s="456"/>
      <c r="AU63" s="456"/>
      <c r="AV63" s="456"/>
      <c r="AW63" s="456"/>
      <c r="AX63" s="456"/>
      <c r="AY63" s="456"/>
      <c r="AZ63" s="456"/>
      <c r="BA63" s="456"/>
      <c r="BB63" s="457"/>
      <c r="BC63" s="343"/>
      <c r="BD63" s="243"/>
      <c r="BE63" s="243"/>
      <c r="BF63" s="243"/>
      <c r="BG63" s="243"/>
      <c r="BH63" s="243"/>
      <c r="BI63" s="243"/>
      <c r="BJ63" s="456"/>
      <c r="BK63" s="456"/>
      <c r="BL63" s="456"/>
      <c r="BM63" s="456"/>
      <c r="BN63" s="456"/>
      <c r="BO63" s="456"/>
      <c r="BP63" s="456"/>
      <c r="BQ63" s="456"/>
      <c r="BR63" s="456"/>
      <c r="BS63" s="457"/>
    </row>
    <row r="64" spans="2:71" ht="11.25" customHeight="1" thickBot="1">
      <c r="B64" s="394" t="s">
        <v>713</v>
      </c>
      <c r="C64" s="379"/>
      <c r="D64" s="379"/>
      <c r="E64" s="379"/>
      <c r="F64" s="379"/>
      <c r="G64" s="379"/>
      <c r="H64" s="379" t="s">
        <v>712</v>
      </c>
      <c r="I64" s="379"/>
      <c r="J64" s="379"/>
      <c r="K64" s="379"/>
      <c r="L64" s="379"/>
      <c r="M64" s="379"/>
      <c r="N64" s="379"/>
      <c r="O64" s="379"/>
      <c r="P64" s="379"/>
      <c r="Q64" s="395"/>
      <c r="S64" s="394" t="s">
        <v>714</v>
      </c>
      <c r="T64" s="379"/>
      <c r="U64" s="379"/>
      <c r="V64" s="379"/>
      <c r="W64" s="379"/>
      <c r="X64" s="379"/>
      <c r="Y64" s="379" t="s">
        <v>712</v>
      </c>
      <c r="Z64" s="379"/>
      <c r="AA64" s="379"/>
      <c r="AB64" s="379"/>
      <c r="AC64" s="379"/>
      <c r="AD64" s="379"/>
      <c r="AE64" s="379"/>
      <c r="AF64" s="379"/>
      <c r="AG64" s="379"/>
      <c r="AH64" s="395"/>
      <c r="AK64" s="242"/>
      <c r="AL64" s="243"/>
      <c r="AM64" s="243"/>
      <c r="AN64" s="243"/>
      <c r="AO64" s="243"/>
      <c r="AP64" s="243"/>
      <c r="AQ64" s="243"/>
      <c r="AR64" s="456"/>
      <c r="AS64" s="456"/>
      <c r="AT64" s="456"/>
      <c r="AU64" s="456"/>
      <c r="AV64" s="456"/>
      <c r="AW64" s="456"/>
      <c r="AX64" s="456"/>
      <c r="AY64" s="456"/>
      <c r="AZ64" s="456"/>
      <c r="BA64" s="456"/>
      <c r="BB64" s="457"/>
      <c r="BC64" s="343"/>
      <c r="BD64" s="243"/>
      <c r="BE64" s="243"/>
      <c r="BF64" s="243"/>
      <c r="BG64" s="243"/>
      <c r="BH64" s="243"/>
      <c r="BI64" s="243"/>
      <c r="BJ64" s="456"/>
      <c r="BK64" s="456"/>
      <c r="BL64" s="456"/>
      <c r="BM64" s="456"/>
      <c r="BN64" s="456"/>
      <c r="BO64" s="456"/>
      <c r="BP64" s="456"/>
      <c r="BQ64" s="456"/>
      <c r="BR64" s="456"/>
      <c r="BS64" s="457"/>
    </row>
    <row r="65" spans="2:71" ht="11.25" customHeight="1">
      <c r="B65" s="532"/>
      <c r="C65" s="533"/>
      <c r="D65" s="533"/>
      <c r="E65" s="533"/>
      <c r="F65" s="533"/>
      <c r="G65" s="533"/>
      <c r="H65" s="534"/>
      <c r="I65" s="534"/>
      <c r="J65" s="534"/>
      <c r="K65" s="534"/>
      <c r="L65" s="534"/>
      <c r="M65" s="534"/>
      <c r="N65" s="534"/>
      <c r="O65" s="534"/>
      <c r="P65" s="534"/>
      <c r="Q65" s="535"/>
      <c r="S65" s="402"/>
      <c r="T65" s="390"/>
      <c r="U65" s="390"/>
      <c r="V65" s="390"/>
      <c r="W65" s="390"/>
      <c r="X65" s="390"/>
      <c r="Y65" s="536"/>
      <c r="Z65" s="537"/>
      <c r="AA65" s="537"/>
      <c r="AB65" s="537"/>
      <c r="AC65" s="537"/>
      <c r="AD65" s="537"/>
      <c r="AE65" s="537"/>
      <c r="AF65" s="537"/>
      <c r="AG65" s="537"/>
      <c r="AH65" s="538"/>
      <c r="AK65" s="242"/>
      <c r="AL65" s="243"/>
      <c r="AM65" s="243"/>
      <c r="AN65" s="243"/>
      <c r="AO65" s="243"/>
      <c r="AP65" s="243"/>
      <c r="AQ65" s="243"/>
      <c r="AR65" s="456"/>
      <c r="AS65" s="456"/>
      <c r="AT65" s="456"/>
      <c r="AU65" s="456"/>
      <c r="AV65" s="456"/>
      <c r="AW65" s="456"/>
      <c r="AX65" s="456"/>
      <c r="AY65" s="456"/>
      <c r="AZ65" s="456"/>
      <c r="BA65" s="456"/>
      <c r="BB65" s="457"/>
      <c r="BC65" s="343"/>
      <c r="BD65" s="243"/>
      <c r="BE65" s="243"/>
      <c r="BF65" s="243"/>
      <c r="BG65" s="243"/>
      <c r="BH65" s="243"/>
      <c r="BI65" s="243"/>
      <c r="BJ65" s="456"/>
      <c r="BK65" s="456"/>
      <c r="BL65" s="456"/>
      <c r="BM65" s="456"/>
      <c r="BN65" s="456"/>
      <c r="BO65" s="456"/>
      <c r="BP65" s="456"/>
      <c r="BQ65" s="456"/>
      <c r="BR65" s="456"/>
      <c r="BS65" s="457"/>
    </row>
    <row r="66" spans="2:71" ht="11.25" customHeight="1">
      <c r="B66" s="518"/>
      <c r="C66" s="519"/>
      <c r="D66" s="519"/>
      <c r="E66" s="519"/>
      <c r="F66" s="519"/>
      <c r="G66" s="519"/>
      <c r="H66" s="520"/>
      <c r="I66" s="520"/>
      <c r="J66" s="520"/>
      <c r="K66" s="520"/>
      <c r="L66" s="520"/>
      <c r="M66" s="520"/>
      <c r="N66" s="520"/>
      <c r="O66" s="520"/>
      <c r="P66" s="520"/>
      <c r="Q66" s="521"/>
      <c r="S66" s="242"/>
      <c r="T66" s="243"/>
      <c r="U66" s="243"/>
      <c r="V66" s="243"/>
      <c r="W66" s="243"/>
      <c r="X66" s="243"/>
      <c r="Y66" s="539"/>
      <c r="Z66" s="540"/>
      <c r="AA66" s="540"/>
      <c r="AB66" s="540"/>
      <c r="AC66" s="540"/>
      <c r="AD66" s="540"/>
      <c r="AE66" s="540"/>
      <c r="AF66" s="540"/>
      <c r="AG66" s="540"/>
      <c r="AH66" s="541"/>
      <c r="AK66" s="242"/>
      <c r="AL66" s="243"/>
      <c r="AM66" s="243"/>
      <c r="AN66" s="243"/>
      <c r="AO66" s="243"/>
      <c r="AP66" s="243"/>
      <c r="AQ66" s="243"/>
      <c r="AR66" s="456"/>
      <c r="AS66" s="456"/>
      <c r="AT66" s="456"/>
      <c r="AU66" s="456"/>
      <c r="AV66" s="456"/>
      <c r="AW66" s="456"/>
      <c r="AX66" s="456"/>
      <c r="AY66" s="456"/>
      <c r="AZ66" s="456"/>
      <c r="BA66" s="456"/>
      <c r="BB66" s="457"/>
      <c r="BC66" s="343"/>
      <c r="BD66" s="243"/>
      <c r="BE66" s="243"/>
      <c r="BF66" s="243"/>
      <c r="BG66" s="243"/>
      <c r="BH66" s="243"/>
      <c r="BI66" s="243"/>
      <c r="BJ66" s="456"/>
      <c r="BK66" s="456"/>
      <c r="BL66" s="456"/>
      <c r="BM66" s="456"/>
      <c r="BN66" s="456"/>
      <c r="BO66" s="456"/>
      <c r="BP66" s="456"/>
      <c r="BQ66" s="456"/>
      <c r="BR66" s="456"/>
      <c r="BS66" s="457"/>
    </row>
    <row r="67" spans="2:71" ht="11.25" customHeight="1" thickBot="1">
      <c r="B67" s="518"/>
      <c r="C67" s="519"/>
      <c r="D67" s="519"/>
      <c r="E67" s="519"/>
      <c r="F67" s="519"/>
      <c r="G67" s="519"/>
      <c r="H67" s="520"/>
      <c r="I67" s="520"/>
      <c r="J67" s="520"/>
      <c r="K67" s="520"/>
      <c r="L67" s="520"/>
      <c r="M67" s="520"/>
      <c r="N67" s="520"/>
      <c r="O67" s="520"/>
      <c r="P67" s="520"/>
      <c r="Q67" s="521"/>
      <c r="S67" s="242"/>
      <c r="T67" s="243"/>
      <c r="U67" s="243"/>
      <c r="V67" s="243"/>
      <c r="W67" s="243"/>
      <c r="X67" s="243"/>
      <c r="Y67" s="522"/>
      <c r="Z67" s="523"/>
      <c r="AA67" s="523"/>
      <c r="AB67" s="523"/>
      <c r="AC67" s="523"/>
      <c r="AD67" s="523"/>
      <c r="AE67" s="523"/>
      <c r="AF67" s="523"/>
      <c r="AG67" s="523"/>
      <c r="AH67" s="524"/>
      <c r="AK67" s="254"/>
      <c r="AL67" s="255"/>
      <c r="AM67" s="255"/>
      <c r="AN67" s="255"/>
      <c r="AO67" s="255"/>
      <c r="AP67" s="255"/>
      <c r="AQ67" s="255"/>
      <c r="AR67" s="459"/>
      <c r="AS67" s="459"/>
      <c r="AT67" s="459"/>
      <c r="AU67" s="459"/>
      <c r="AV67" s="459"/>
      <c r="AW67" s="459"/>
      <c r="AX67" s="459"/>
      <c r="AY67" s="459"/>
      <c r="AZ67" s="459"/>
      <c r="BA67" s="459"/>
      <c r="BB67" s="460"/>
      <c r="BC67" s="424"/>
      <c r="BD67" s="255"/>
      <c r="BE67" s="255"/>
      <c r="BF67" s="255"/>
      <c r="BG67" s="255"/>
      <c r="BH67" s="255"/>
      <c r="BI67" s="255"/>
      <c r="BJ67" s="459"/>
      <c r="BK67" s="459"/>
      <c r="BL67" s="459"/>
      <c r="BM67" s="459"/>
      <c r="BN67" s="459"/>
      <c r="BO67" s="459"/>
      <c r="BP67" s="459"/>
      <c r="BQ67" s="459"/>
      <c r="BR67" s="459"/>
      <c r="BS67" s="460"/>
    </row>
    <row r="68" spans="2:34" ht="11.25" customHeight="1" thickBot="1">
      <c r="B68" s="518"/>
      <c r="C68" s="519"/>
      <c r="D68" s="519"/>
      <c r="E68" s="519"/>
      <c r="F68" s="519"/>
      <c r="G68" s="519"/>
      <c r="H68" s="520"/>
      <c r="I68" s="520"/>
      <c r="J68" s="520"/>
      <c r="K68" s="520"/>
      <c r="L68" s="520"/>
      <c r="M68" s="520"/>
      <c r="N68" s="520"/>
      <c r="O68" s="520"/>
      <c r="P68" s="520"/>
      <c r="Q68" s="521"/>
      <c r="S68" s="254"/>
      <c r="T68" s="255"/>
      <c r="U68" s="255"/>
      <c r="V68" s="255"/>
      <c r="W68" s="255"/>
      <c r="X68" s="255"/>
      <c r="Y68" s="525"/>
      <c r="Z68" s="526"/>
      <c r="AA68" s="526"/>
      <c r="AB68" s="526"/>
      <c r="AC68" s="526"/>
      <c r="AD68" s="526"/>
      <c r="AE68" s="526"/>
      <c r="AF68" s="526"/>
      <c r="AG68" s="526"/>
      <c r="AH68" s="527"/>
    </row>
    <row r="69" spans="2:58" ht="11.25" customHeight="1">
      <c r="B69" s="518"/>
      <c r="C69" s="519"/>
      <c r="D69" s="519"/>
      <c r="E69" s="519"/>
      <c r="F69" s="519"/>
      <c r="G69" s="519"/>
      <c r="H69" s="520"/>
      <c r="I69" s="520"/>
      <c r="J69" s="520"/>
      <c r="K69" s="520"/>
      <c r="L69" s="520"/>
      <c r="M69" s="520"/>
      <c r="N69" s="520"/>
      <c r="O69" s="520"/>
      <c r="P69" s="520"/>
      <c r="Q69" s="521"/>
      <c r="R69" s="23"/>
      <c r="S69" s="23"/>
      <c r="T69" s="23"/>
      <c r="U69" s="23"/>
      <c r="V69" s="23"/>
      <c r="W69" s="23"/>
      <c r="X69" s="23"/>
      <c r="Y69" s="23"/>
      <c r="Z69" s="23"/>
      <c r="AA69" s="23"/>
      <c r="AB69" s="23"/>
      <c r="AC69" s="23"/>
      <c r="AD69" s="23"/>
      <c r="AE69" s="23"/>
      <c r="AF69" s="23"/>
      <c r="AG69" s="23"/>
      <c r="AK69" s="402" t="s">
        <v>32</v>
      </c>
      <c r="AL69" s="484"/>
      <c r="AM69" s="391"/>
      <c r="AN69" s="441"/>
      <c r="AO69" s="441"/>
      <c r="AP69" s="390"/>
      <c r="AQ69" s="390"/>
      <c r="AR69" s="390"/>
      <c r="AS69" s="390"/>
      <c r="AT69" s="390"/>
      <c r="AU69" s="390"/>
      <c r="AV69" s="391"/>
      <c r="AX69" s="494" t="s">
        <v>735</v>
      </c>
      <c r="AY69" s="495"/>
      <c r="AZ69" s="495"/>
      <c r="BA69" s="495"/>
      <c r="BB69" s="496"/>
      <c r="BC69" s="314"/>
      <c r="BD69" s="314"/>
      <c r="BE69" s="314"/>
      <c r="BF69" s="299"/>
    </row>
    <row r="70" spans="2:58" ht="11.25" customHeight="1" thickBot="1">
      <c r="B70" s="528"/>
      <c r="C70" s="529"/>
      <c r="D70" s="529"/>
      <c r="E70" s="529"/>
      <c r="F70" s="529"/>
      <c r="G70" s="529"/>
      <c r="H70" s="530"/>
      <c r="I70" s="530"/>
      <c r="J70" s="530"/>
      <c r="K70" s="530"/>
      <c r="L70" s="530"/>
      <c r="M70" s="530"/>
      <c r="N70" s="530"/>
      <c r="O70" s="530"/>
      <c r="P70" s="530"/>
      <c r="Q70" s="531"/>
      <c r="R70" s="22"/>
      <c r="S70" s="22"/>
      <c r="T70" s="22"/>
      <c r="U70" s="22"/>
      <c r="V70" s="22"/>
      <c r="W70" s="22"/>
      <c r="X70" s="22"/>
      <c r="Y70" s="22"/>
      <c r="Z70" s="22"/>
      <c r="AA70" s="22"/>
      <c r="AB70" s="22"/>
      <c r="AC70" s="22"/>
      <c r="AD70" s="22"/>
      <c r="AE70" s="22"/>
      <c r="AF70" s="22"/>
      <c r="AG70" s="22"/>
      <c r="AK70" s="254"/>
      <c r="AL70" s="485"/>
      <c r="AM70" s="392"/>
      <c r="AN70" s="424"/>
      <c r="AO70" s="424"/>
      <c r="AP70" s="255"/>
      <c r="AQ70" s="255"/>
      <c r="AR70" s="255"/>
      <c r="AS70" s="255"/>
      <c r="AT70" s="255"/>
      <c r="AU70" s="255"/>
      <c r="AV70" s="392"/>
      <c r="AX70" s="497"/>
      <c r="AY70" s="498"/>
      <c r="AZ70" s="498"/>
      <c r="BA70" s="498"/>
      <c r="BB70" s="499"/>
      <c r="BC70" s="316"/>
      <c r="BD70" s="316"/>
      <c r="BE70" s="316"/>
      <c r="BF70" s="301"/>
    </row>
    <row r="71" ht="11.25" customHeight="1">
      <c r="BL71" s="114" t="s">
        <v>683</v>
      </c>
    </row>
    <row r="72" ht="11.25" customHeight="1"/>
    <row r="73" ht="11.2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428">
    <mergeCell ref="BP2:BS11"/>
    <mergeCell ref="R3:R6"/>
    <mergeCell ref="AK3:AM11"/>
    <mergeCell ref="AN3:AO11"/>
    <mergeCell ref="AP3:AS11"/>
    <mergeCell ref="AT3:AV11"/>
    <mergeCell ref="S2:AH21"/>
    <mergeCell ref="AK2:AO2"/>
    <mergeCell ref="AP2:AS2"/>
    <mergeCell ref="AT2:AV2"/>
    <mergeCell ref="AW2:AY2"/>
    <mergeCell ref="AZ2:BC2"/>
    <mergeCell ref="AW3:AY11"/>
    <mergeCell ref="AZ3:BC11"/>
    <mergeCell ref="AK12:AM13"/>
    <mergeCell ref="AN12:AO13"/>
    <mergeCell ref="BD3:BF11"/>
    <mergeCell ref="BG3:BI11"/>
    <mergeCell ref="BJ3:BL11"/>
    <mergeCell ref="BM3:BO11"/>
    <mergeCell ref="BP12:BQ13"/>
    <mergeCell ref="BR12:BS13"/>
    <mergeCell ref="BM14:BO15"/>
    <mergeCell ref="BP14:BQ15"/>
    <mergeCell ref="B8:F8"/>
    <mergeCell ref="G8:Q9"/>
    <mergeCell ref="B10:F10"/>
    <mergeCell ref="G10:Q11"/>
    <mergeCell ref="BD2:BF2"/>
    <mergeCell ref="BG2:BI2"/>
    <mergeCell ref="BJ2:BL2"/>
    <mergeCell ref="BM2:BO2"/>
    <mergeCell ref="BJ12:BL13"/>
    <mergeCell ref="BM12:BO13"/>
    <mergeCell ref="B13:C14"/>
    <mergeCell ref="D13:I14"/>
    <mergeCell ref="K13:L14"/>
    <mergeCell ref="M13:M14"/>
    <mergeCell ref="N13:Q14"/>
    <mergeCell ref="AK14:AM15"/>
    <mergeCell ref="AP12:AS13"/>
    <mergeCell ref="AT12:AV13"/>
    <mergeCell ref="AW12:AY13"/>
    <mergeCell ref="AZ12:BC13"/>
    <mergeCell ref="BD12:BF13"/>
    <mergeCell ref="BG12:BI13"/>
    <mergeCell ref="BG14:BI15"/>
    <mergeCell ref="BJ14:BL15"/>
    <mergeCell ref="BR14:BS15"/>
    <mergeCell ref="B15:C16"/>
    <mergeCell ref="D15:I16"/>
    <mergeCell ref="K15:L16"/>
    <mergeCell ref="M15:M16"/>
    <mergeCell ref="N15:Q16"/>
    <mergeCell ref="AN14:AO15"/>
    <mergeCell ref="AP14:AS15"/>
    <mergeCell ref="AT14:AV15"/>
    <mergeCell ref="AW14:AY15"/>
    <mergeCell ref="AZ14:BC15"/>
    <mergeCell ref="BD14:BF15"/>
    <mergeCell ref="BJ16:BL17"/>
    <mergeCell ref="BM16:BO17"/>
    <mergeCell ref="BP16:BQ17"/>
    <mergeCell ref="BR16:BS17"/>
    <mergeCell ref="AK16:AM17"/>
    <mergeCell ref="AN16:AO17"/>
    <mergeCell ref="AP16:AS17"/>
    <mergeCell ref="AT16:AV17"/>
    <mergeCell ref="AW16:AY17"/>
    <mergeCell ref="AZ16:BC17"/>
    <mergeCell ref="BG18:BI19"/>
    <mergeCell ref="BJ18:BL19"/>
    <mergeCell ref="BM18:BO19"/>
    <mergeCell ref="BP18:BQ19"/>
    <mergeCell ref="BR18:BS19"/>
    <mergeCell ref="B20:B22"/>
    <mergeCell ref="C20:E20"/>
    <mergeCell ref="F20:H20"/>
    <mergeCell ref="I20:K20"/>
    <mergeCell ref="L20:N20"/>
    <mergeCell ref="AN18:AO19"/>
    <mergeCell ref="AP18:AS19"/>
    <mergeCell ref="AT18:AV19"/>
    <mergeCell ref="AW18:AY19"/>
    <mergeCell ref="AZ18:BC19"/>
    <mergeCell ref="BD18:BF19"/>
    <mergeCell ref="B17:C18"/>
    <mergeCell ref="D17:I18"/>
    <mergeCell ref="K17:L18"/>
    <mergeCell ref="M17:M18"/>
    <mergeCell ref="N17:Q18"/>
    <mergeCell ref="AK18:AM19"/>
    <mergeCell ref="BD16:BF17"/>
    <mergeCell ref="BG16:BI17"/>
    <mergeCell ref="BR20:BS21"/>
    <mergeCell ref="C21:E22"/>
    <mergeCell ref="F21:H22"/>
    <mergeCell ref="I21:K22"/>
    <mergeCell ref="L21:N22"/>
    <mergeCell ref="O21:Q22"/>
    <mergeCell ref="AK22:AM23"/>
    <mergeCell ref="AN22:AO23"/>
    <mergeCell ref="AP22:AS23"/>
    <mergeCell ref="AT22:AV23"/>
    <mergeCell ref="AZ20:BC21"/>
    <mergeCell ref="BD20:BF21"/>
    <mergeCell ref="BG20:BI21"/>
    <mergeCell ref="BJ20:BL21"/>
    <mergeCell ref="BM20:BO21"/>
    <mergeCell ref="BP20:BQ21"/>
    <mergeCell ref="O20:Q20"/>
    <mergeCell ref="AK20:AM21"/>
    <mergeCell ref="AN20:AO21"/>
    <mergeCell ref="AP20:AS21"/>
    <mergeCell ref="AT20:AV21"/>
    <mergeCell ref="AW20:AY21"/>
    <mergeCell ref="BP24:BS25"/>
    <mergeCell ref="BP22:BS23"/>
    <mergeCell ref="X23:AA23"/>
    <mergeCell ref="B24:U29"/>
    <mergeCell ref="W24:AB25"/>
    <mergeCell ref="AC24:AH25"/>
    <mergeCell ref="AK24:AM25"/>
    <mergeCell ref="AN24:AO25"/>
    <mergeCell ref="AP24:AS25"/>
    <mergeCell ref="AT24:AV25"/>
    <mergeCell ref="AW24:AY25"/>
    <mergeCell ref="AW22:AY23"/>
    <mergeCell ref="AZ22:BC23"/>
    <mergeCell ref="BD22:BF23"/>
    <mergeCell ref="BG22:BI23"/>
    <mergeCell ref="BJ22:BL23"/>
    <mergeCell ref="BM22:BO23"/>
    <mergeCell ref="AK26:AM27"/>
    <mergeCell ref="AN26:AO27"/>
    <mergeCell ref="AP26:AS27"/>
    <mergeCell ref="AT26:AV27"/>
    <mergeCell ref="AZ24:BC25"/>
    <mergeCell ref="BD24:BF25"/>
    <mergeCell ref="BG24:BI25"/>
    <mergeCell ref="BJ24:BL25"/>
    <mergeCell ref="BM24:BO25"/>
    <mergeCell ref="C30:H30"/>
    <mergeCell ref="AK30:AM31"/>
    <mergeCell ref="AN30:AO31"/>
    <mergeCell ref="AP30:AS31"/>
    <mergeCell ref="AT30:AV31"/>
    <mergeCell ref="AW30:AY31"/>
    <mergeCell ref="BP26:BS27"/>
    <mergeCell ref="W28:AB29"/>
    <mergeCell ref="AC28:AH29"/>
    <mergeCell ref="AK28:AM29"/>
    <mergeCell ref="AN28:AO29"/>
    <mergeCell ref="AP28:AS29"/>
    <mergeCell ref="AT28:AV29"/>
    <mergeCell ref="AW28:AY29"/>
    <mergeCell ref="AZ28:BC29"/>
    <mergeCell ref="BD28:BF29"/>
    <mergeCell ref="AW26:AY27"/>
    <mergeCell ref="AZ26:BC27"/>
    <mergeCell ref="BD26:BF27"/>
    <mergeCell ref="BG26:BI27"/>
    <mergeCell ref="BJ26:BL27"/>
    <mergeCell ref="BM26:BO27"/>
    <mergeCell ref="W26:AB27"/>
    <mergeCell ref="AC26:AH27"/>
    <mergeCell ref="AZ30:BC31"/>
    <mergeCell ref="BD30:BF31"/>
    <mergeCell ref="BG30:BI31"/>
    <mergeCell ref="BJ30:BL31"/>
    <mergeCell ref="BM30:BO31"/>
    <mergeCell ref="BP30:BS31"/>
    <mergeCell ref="BG28:BI29"/>
    <mergeCell ref="BJ28:BL29"/>
    <mergeCell ref="BM28:BO29"/>
    <mergeCell ref="BP28:BS29"/>
    <mergeCell ref="Y31:Z31"/>
    <mergeCell ref="AA31:AD31"/>
    <mergeCell ref="AE31:AH31"/>
    <mergeCell ref="B32:B34"/>
    <mergeCell ref="C32:E32"/>
    <mergeCell ref="F32:H32"/>
    <mergeCell ref="I32:K32"/>
    <mergeCell ref="L32:N32"/>
    <mergeCell ref="O32:Q32"/>
    <mergeCell ref="R32:T32"/>
    <mergeCell ref="BJ32:BL33"/>
    <mergeCell ref="BM32:BO33"/>
    <mergeCell ref="BP32:BS33"/>
    <mergeCell ref="C33:E34"/>
    <mergeCell ref="F33:H34"/>
    <mergeCell ref="I33:K34"/>
    <mergeCell ref="L33:N34"/>
    <mergeCell ref="O33:Q34"/>
    <mergeCell ref="R33:T34"/>
    <mergeCell ref="U33:W34"/>
    <mergeCell ref="AP32:AS33"/>
    <mergeCell ref="AT32:AV33"/>
    <mergeCell ref="AW32:AY33"/>
    <mergeCell ref="AZ32:BC33"/>
    <mergeCell ref="BD32:BF33"/>
    <mergeCell ref="BG32:BI33"/>
    <mergeCell ref="U32:W32"/>
    <mergeCell ref="Y32:Z34"/>
    <mergeCell ref="AA32:AD34"/>
    <mergeCell ref="AE32:AH34"/>
    <mergeCell ref="AK32:AM33"/>
    <mergeCell ref="AN32:AO33"/>
    <mergeCell ref="AK34:AM45"/>
    <mergeCell ref="AN34:AO35"/>
    <mergeCell ref="BJ36:BL37"/>
    <mergeCell ref="BM36:BO37"/>
    <mergeCell ref="BP36:BS37"/>
    <mergeCell ref="AA35:AD37"/>
    <mergeCell ref="AE35:AH37"/>
    <mergeCell ref="AN36:AO37"/>
    <mergeCell ref="AP36:AS37"/>
    <mergeCell ref="AT36:AV37"/>
    <mergeCell ref="AW36:AY37"/>
    <mergeCell ref="BJ34:BL35"/>
    <mergeCell ref="BM34:BO35"/>
    <mergeCell ref="BP34:BS35"/>
    <mergeCell ref="AP34:AS35"/>
    <mergeCell ref="AT34:AV35"/>
    <mergeCell ref="AW34:AY35"/>
    <mergeCell ref="AZ34:BC35"/>
    <mergeCell ref="BD34:BF35"/>
    <mergeCell ref="BG34:BI35"/>
    <mergeCell ref="B37:B38"/>
    <mergeCell ref="C37:E38"/>
    <mergeCell ref="F37:H38"/>
    <mergeCell ref="I37:K38"/>
    <mergeCell ref="L37:N38"/>
    <mergeCell ref="O37:Q38"/>
    <mergeCell ref="AZ36:BC37"/>
    <mergeCell ref="BD36:BF37"/>
    <mergeCell ref="BG36:BI37"/>
    <mergeCell ref="B35:B36"/>
    <mergeCell ref="C35:E36"/>
    <mergeCell ref="F35:H36"/>
    <mergeCell ref="I35:K36"/>
    <mergeCell ref="L35:N36"/>
    <mergeCell ref="O35:Q36"/>
    <mergeCell ref="R35:T36"/>
    <mergeCell ref="U35:W36"/>
    <mergeCell ref="Y35:Z37"/>
    <mergeCell ref="BJ38:BL39"/>
    <mergeCell ref="BM38:BO39"/>
    <mergeCell ref="BP38:BS39"/>
    <mergeCell ref="B39:B40"/>
    <mergeCell ref="C39:E40"/>
    <mergeCell ref="F39:H40"/>
    <mergeCell ref="I39:K40"/>
    <mergeCell ref="L39:N40"/>
    <mergeCell ref="O39:Q40"/>
    <mergeCell ref="R39:T40"/>
    <mergeCell ref="AP38:AS39"/>
    <mergeCell ref="AT38:AV39"/>
    <mergeCell ref="AW38:AY39"/>
    <mergeCell ref="AZ38:BC39"/>
    <mergeCell ref="BD38:BF39"/>
    <mergeCell ref="BG38:BI39"/>
    <mergeCell ref="R37:T38"/>
    <mergeCell ref="U37:W38"/>
    <mergeCell ref="Y38:Z40"/>
    <mergeCell ref="AA38:AD40"/>
    <mergeCell ref="AE38:AH40"/>
    <mergeCell ref="AN38:AO39"/>
    <mergeCell ref="U39:W40"/>
    <mergeCell ref="AN40:AO41"/>
    <mergeCell ref="BM40:BO41"/>
    <mergeCell ref="BP40:BS41"/>
    <mergeCell ref="B42:G42"/>
    <mergeCell ref="H42:I42"/>
    <mergeCell ref="J42:N42"/>
    <mergeCell ref="O42:R42"/>
    <mergeCell ref="S42:T42"/>
    <mergeCell ref="U42:V42"/>
    <mergeCell ref="W42:AH42"/>
    <mergeCell ref="AP40:AS41"/>
    <mergeCell ref="AT40:AV41"/>
    <mergeCell ref="AW40:AY41"/>
    <mergeCell ref="AZ40:BC41"/>
    <mergeCell ref="BD40:BF41"/>
    <mergeCell ref="BG40:BI41"/>
    <mergeCell ref="S43:T44"/>
    <mergeCell ref="U43:V44"/>
    <mergeCell ref="AN42:AO43"/>
    <mergeCell ref="AP42:AS43"/>
    <mergeCell ref="AT42:AV43"/>
    <mergeCell ref="AW42:AY43"/>
    <mergeCell ref="AZ42:BC43"/>
    <mergeCell ref="BD42:BF43"/>
    <mergeCell ref="BJ40:BL41"/>
    <mergeCell ref="BD44:BF45"/>
    <mergeCell ref="BG44:BI45"/>
    <mergeCell ref="BJ44:BL45"/>
    <mergeCell ref="BM44:BO45"/>
    <mergeCell ref="BP44:BS45"/>
    <mergeCell ref="B45:G46"/>
    <mergeCell ref="H45:I46"/>
    <mergeCell ref="J45:N46"/>
    <mergeCell ref="O45:R46"/>
    <mergeCell ref="S45:T46"/>
    <mergeCell ref="W43:AH44"/>
    <mergeCell ref="AN44:AO45"/>
    <mergeCell ref="AP44:AS45"/>
    <mergeCell ref="AT44:AV45"/>
    <mergeCell ref="AW44:AY45"/>
    <mergeCell ref="AZ44:BC45"/>
    <mergeCell ref="BG42:BI43"/>
    <mergeCell ref="BJ42:BL43"/>
    <mergeCell ref="BM42:BO43"/>
    <mergeCell ref="BP42:BS43"/>
    <mergeCell ref="B43:G44"/>
    <mergeCell ref="H43:I44"/>
    <mergeCell ref="J43:N44"/>
    <mergeCell ref="O43:R44"/>
    <mergeCell ref="U45:V46"/>
    <mergeCell ref="W45:AH46"/>
    <mergeCell ref="AK46:AO55"/>
    <mergeCell ref="J47:N48"/>
    <mergeCell ref="O47:R48"/>
    <mergeCell ref="S47:T48"/>
    <mergeCell ref="U47:V48"/>
    <mergeCell ref="B53:G54"/>
    <mergeCell ref="H53:I54"/>
    <mergeCell ref="J53:N54"/>
    <mergeCell ref="O53:R54"/>
    <mergeCell ref="S53:T54"/>
    <mergeCell ref="B51:G52"/>
    <mergeCell ref="H51:I52"/>
    <mergeCell ref="J51:N52"/>
    <mergeCell ref="O51:R52"/>
    <mergeCell ref="S51:T52"/>
    <mergeCell ref="U51:V52"/>
    <mergeCell ref="B57:G58"/>
    <mergeCell ref="H57:I58"/>
    <mergeCell ref="J57:N58"/>
    <mergeCell ref="O57:R58"/>
    <mergeCell ref="S57:T58"/>
    <mergeCell ref="U57:V58"/>
    <mergeCell ref="B55:G56"/>
    <mergeCell ref="H55:I56"/>
    <mergeCell ref="J55:N56"/>
    <mergeCell ref="O55:R56"/>
    <mergeCell ref="S55:T56"/>
    <mergeCell ref="U55:V56"/>
    <mergeCell ref="AK57:AQ57"/>
    <mergeCell ref="AR57:BB57"/>
    <mergeCell ref="U53:V54"/>
    <mergeCell ref="AP46:AS55"/>
    <mergeCell ref="AT46:AV55"/>
    <mergeCell ref="AW46:AY55"/>
    <mergeCell ref="W47:AH48"/>
    <mergeCell ref="W49:AH50"/>
    <mergeCell ref="W51:AH52"/>
    <mergeCell ref="W53:AH54"/>
    <mergeCell ref="B49:G50"/>
    <mergeCell ref="H49:I50"/>
    <mergeCell ref="J49:N50"/>
    <mergeCell ref="O49:R50"/>
    <mergeCell ref="S49:T50"/>
    <mergeCell ref="U49:V50"/>
    <mergeCell ref="B47:G48"/>
    <mergeCell ref="H47:I48"/>
    <mergeCell ref="BC57:BI57"/>
    <mergeCell ref="BJ57:BS57"/>
    <mergeCell ref="AK58:AQ59"/>
    <mergeCell ref="AR58:BB59"/>
    <mergeCell ref="BC58:BI59"/>
    <mergeCell ref="BJ58:BS59"/>
    <mergeCell ref="W55:AH56"/>
    <mergeCell ref="AZ46:BC55"/>
    <mergeCell ref="BD46:BF55"/>
    <mergeCell ref="BG46:BI55"/>
    <mergeCell ref="BJ46:BL55"/>
    <mergeCell ref="BM46:BO55"/>
    <mergeCell ref="BP46:BS55"/>
    <mergeCell ref="W57:AH58"/>
    <mergeCell ref="B61:G62"/>
    <mergeCell ref="H61:I62"/>
    <mergeCell ref="J61:N62"/>
    <mergeCell ref="O61:R62"/>
    <mergeCell ref="S61:T62"/>
    <mergeCell ref="B59:G60"/>
    <mergeCell ref="H59:I60"/>
    <mergeCell ref="J59:N60"/>
    <mergeCell ref="O59:R60"/>
    <mergeCell ref="S59:T60"/>
    <mergeCell ref="U61:V62"/>
    <mergeCell ref="W61:AH62"/>
    <mergeCell ref="AK62:AQ63"/>
    <mergeCell ref="AR62:BB63"/>
    <mergeCell ref="BC62:BI63"/>
    <mergeCell ref="BJ62:BS63"/>
    <mergeCell ref="W59:AH60"/>
    <mergeCell ref="AK60:AQ61"/>
    <mergeCell ref="AR60:BB61"/>
    <mergeCell ref="BC60:BI61"/>
    <mergeCell ref="BJ60:BS61"/>
    <mergeCell ref="U59:V60"/>
    <mergeCell ref="BC64:BI65"/>
    <mergeCell ref="BJ64:BS65"/>
    <mergeCell ref="B65:G66"/>
    <mergeCell ref="H65:Q66"/>
    <mergeCell ref="S65:X66"/>
    <mergeCell ref="Y65:AH66"/>
    <mergeCell ref="AK66:AQ67"/>
    <mergeCell ref="AR66:BB67"/>
    <mergeCell ref="BC66:BI67"/>
    <mergeCell ref="BJ66:BS67"/>
    <mergeCell ref="B64:G64"/>
    <mergeCell ref="H64:Q64"/>
    <mergeCell ref="S64:X64"/>
    <mergeCell ref="Y64:AH64"/>
    <mergeCell ref="AK64:AQ65"/>
    <mergeCell ref="AR64:BB65"/>
    <mergeCell ref="AK69:AM70"/>
    <mergeCell ref="AN69:AV70"/>
    <mergeCell ref="AX69:BB70"/>
    <mergeCell ref="BC69:BF70"/>
    <mergeCell ref="B67:G68"/>
    <mergeCell ref="H67:Q68"/>
    <mergeCell ref="S67:X68"/>
    <mergeCell ref="Y67:AH68"/>
    <mergeCell ref="B69:G70"/>
    <mergeCell ref="H69:Q70"/>
  </mergeCells>
  <printOptions horizontalCentered="1" verticalCentered="1"/>
  <pageMargins left="0.7" right="0.7" top="0.6968503937007874" bottom="0.6968503937007874" header="0.3" footer="0.3"/>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7"/>
  <dimension ref="B1:BI135"/>
  <sheetViews>
    <sheetView showGridLines="0" zoomScalePageLayoutView="0" workbookViewId="0" topLeftCell="A1">
      <selection activeCell="B10" sqref="B10:G11"/>
    </sheetView>
  </sheetViews>
  <sheetFormatPr defaultColWidth="9.140625" defaultRowHeight="15"/>
  <cols>
    <col min="1" max="35" width="2.421875" style="13" customWidth="1"/>
    <col min="36" max="36" width="9.57421875" style="13" customWidth="1"/>
    <col min="37" max="60" width="5.57421875" style="13" customWidth="1"/>
    <col min="61" max="16384" width="9.00390625" style="13" customWidth="1"/>
  </cols>
  <sheetData>
    <row r="1" spans="37:40" ht="12.75" customHeight="1">
      <c r="AK1" s="181" t="s">
        <v>270</v>
      </c>
      <c r="AL1" s="181"/>
      <c r="AM1" s="141">
        <f>IF(キャラメイク!B5="ドラコニアン",INT(AM3/7)+1,INT(AM3/5)+1)</f>
        <v>1</v>
      </c>
      <c r="AN1" s="13" t="s">
        <v>192</v>
      </c>
    </row>
    <row r="2" spans="37:40" ht="12.75" customHeight="1" thickBot="1">
      <c r="AK2" s="181" t="s">
        <v>203</v>
      </c>
      <c r="AL2" s="181"/>
      <c r="AM2" s="141">
        <f>SUM(H10:I69)</f>
        <v>0</v>
      </c>
      <c r="AN2" s="13" t="s">
        <v>302</v>
      </c>
    </row>
    <row r="3" spans="18:39" ht="12.75" customHeight="1">
      <c r="R3" s="247" t="s">
        <v>0</v>
      </c>
      <c r="S3" s="248"/>
      <c r="T3" s="248"/>
      <c r="U3" s="248"/>
      <c r="V3" s="248"/>
      <c r="W3" s="226">
        <f>IF(キャラメイク!B2="","",キャラメイク!B2)</f>
      </c>
      <c r="X3" s="226"/>
      <c r="Y3" s="226"/>
      <c r="Z3" s="226"/>
      <c r="AA3" s="226"/>
      <c r="AB3" s="226"/>
      <c r="AC3" s="226"/>
      <c r="AD3" s="226"/>
      <c r="AE3" s="226"/>
      <c r="AF3" s="226"/>
      <c r="AG3" s="249"/>
      <c r="AK3" s="181" t="s">
        <v>204</v>
      </c>
      <c r="AL3" s="181"/>
      <c r="AM3" s="141">
        <f>キャラメイク!D8</f>
        <v>0</v>
      </c>
    </row>
    <row r="4" spans="18:54" ht="12.75" customHeight="1" thickBot="1">
      <c r="R4" s="14"/>
      <c r="S4" s="15"/>
      <c r="T4" s="15"/>
      <c r="U4" s="15"/>
      <c r="V4" s="15"/>
      <c r="W4" s="250"/>
      <c r="X4" s="250"/>
      <c r="Y4" s="250"/>
      <c r="Z4" s="250"/>
      <c r="AA4" s="250"/>
      <c r="AB4" s="250"/>
      <c r="AC4" s="250"/>
      <c r="AD4" s="250"/>
      <c r="AE4" s="250"/>
      <c r="AF4" s="250"/>
      <c r="AG4" s="251"/>
      <c r="AK4" s="189" t="s">
        <v>337</v>
      </c>
      <c r="AL4" s="190"/>
      <c r="AM4" s="141">
        <f>IF(ISERROR(VLOOKUP("インスピレーション",B10:I69,7,FALSE)),0,VLOOKUP("インスピレーション",B10:I69,7,FALSE))</f>
        <v>0</v>
      </c>
      <c r="AO4" s="181" t="s">
        <v>243</v>
      </c>
      <c r="AP4" s="181"/>
      <c r="AQ4" s="181"/>
      <c r="AR4" s="181"/>
      <c r="AS4" s="181"/>
      <c r="AT4" s="181"/>
      <c r="BA4" s="85" t="s">
        <v>326</v>
      </c>
      <c r="BB4" s="86"/>
    </row>
    <row r="5" spans="18:46" ht="12.75" customHeight="1">
      <c r="R5" s="247" t="s">
        <v>1</v>
      </c>
      <c r="S5" s="248"/>
      <c r="T5" s="248"/>
      <c r="U5" s="248"/>
      <c r="V5" s="248"/>
      <c r="W5" s="226">
        <f>IF(キャラメイク!B3="","",キャラメイク!B3)</f>
      </c>
      <c r="X5" s="226"/>
      <c r="Y5" s="226"/>
      <c r="Z5" s="226"/>
      <c r="AA5" s="226"/>
      <c r="AB5" s="226"/>
      <c r="AC5" s="226"/>
      <c r="AD5" s="226"/>
      <c r="AE5" s="226"/>
      <c r="AF5" s="226"/>
      <c r="AG5" s="249"/>
      <c r="AK5" s="297" t="s">
        <v>682</v>
      </c>
      <c r="AL5" s="297"/>
      <c r="AM5" s="141">
        <f>IF(ISERROR(VLOOKUP("マジックラーニング",B10:I69,7,FALSE)),0,VLOOKUP("マジックラーニング",B10:I69,7,FALSE))</f>
        <v>0</v>
      </c>
      <c r="AO5" s="192">
        <f>IF(キャラメイク!B5="","",VLOOKUP(キャラメイク!B5,キャラメイク!AD3:AO52,10,FALSE))</f>
      </c>
      <c r="AP5" s="192"/>
      <c r="AQ5" s="192"/>
      <c r="AR5" s="192">
        <f>IF(キャラメイク!B5="","",VLOOKUP(キャラメイク!B5,キャラメイク!AD3:AO52,11,FALSE))</f>
      </c>
      <c r="AS5" s="192"/>
      <c r="AT5" s="192"/>
    </row>
    <row r="6" spans="18:48" ht="12.75" customHeight="1" thickBot="1">
      <c r="R6" s="16"/>
      <c r="S6" s="17"/>
      <c r="T6" s="17"/>
      <c r="U6" s="17"/>
      <c r="V6" s="17"/>
      <c r="W6" s="252"/>
      <c r="X6" s="252"/>
      <c r="Y6" s="252"/>
      <c r="Z6" s="252"/>
      <c r="AA6" s="252"/>
      <c r="AB6" s="252"/>
      <c r="AC6" s="252"/>
      <c r="AD6" s="252"/>
      <c r="AE6" s="252"/>
      <c r="AF6" s="252"/>
      <c r="AG6" s="253"/>
      <c r="AO6" s="192">
        <f>IF(キャラメイク!B5="","",VLOOKUP(キャラメイク!B5,キャラメイク!AD3:AO52,12,FALSE))</f>
      </c>
      <c r="AP6" s="192"/>
      <c r="AQ6" s="192"/>
      <c r="AR6" s="193">
        <f>IF(COUNTIF(キャラメイク!B29:B32,"神の舌")&gt;0,"魔法の料理人","")</f>
      </c>
      <c r="AS6" s="193"/>
      <c r="AT6" s="193"/>
      <c r="AV6" s="13" t="s">
        <v>255</v>
      </c>
    </row>
    <row r="7" spans="7:48" ht="12.75" customHeight="1" thickBot="1">
      <c r="G7" s="106"/>
      <c r="H7" s="106"/>
      <c r="I7" s="106"/>
      <c r="J7" s="106"/>
      <c r="K7" s="106"/>
      <c r="L7" s="106"/>
      <c r="M7" s="106"/>
      <c r="N7" s="106"/>
      <c r="AK7" s="13" t="s">
        <v>189</v>
      </c>
      <c r="AV7" s="13" t="s">
        <v>254</v>
      </c>
    </row>
    <row r="8" spans="2:60" ht="12.75" customHeight="1" thickBot="1">
      <c r="B8" s="21"/>
      <c r="AK8" s="184" t="s">
        <v>73</v>
      </c>
      <c r="AL8" s="185"/>
      <c r="AM8" s="185"/>
      <c r="AN8" s="185"/>
      <c r="AO8" s="185"/>
      <c r="AP8" s="185"/>
      <c r="AQ8" s="186"/>
      <c r="AR8" s="184" t="s">
        <v>188</v>
      </c>
      <c r="AS8" s="185"/>
      <c r="AT8" s="185"/>
      <c r="AU8" s="185"/>
      <c r="AV8" s="185"/>
      <c r="AW8" s="185"/>
      <c r="AX8" s="185"/>
      <c r="AY8" s="185"/>
      <c r="AZ8" s="185"/>
      <c r="BA8" s="191"/>
      <c r="BB8" s="224" t="s">
        <v>106</v>
      </c>
      <c r="BC8" s="185"/>
      <c r="BD8" s="185"/>
      <c r="BE8" s="185"/>
      <c r="BF8" s="185"/>
      <c r="BG8" s="186"/>
      <c r="BH8" s="284" t="s">
        <v>195</v>
      </c>
    </row>
    <row r="9" spans="2:60" ht="11.25" customHeight="1" thickBot="1">
      <c r="B9" s="238" t="s">
        <v>20</v>
      </c>
      <c r="C9" s="196"/>
      <c r="D9" s="196"/>
      <c r="E9" s="196"/>
      <c r="F9" s="196"/>
      <c r="G9" s="196"/>
      <c r="H9" s="196" t="s">
        <v>148</v>
      </c>
      <c r="I9" s="196"/>
      <c r="J9" s="196" t="s">
        <v>31</v>
      </c>
      <c r="K9" s="196"/>
      <c r="L9" s="196"/>
      <c r="M9" s="196"/>
      <c r="N9" s="196"/>
      <c r="O9" s="196" t="s">
        <v>30</v>
      </c>
      <c r="P9" s="196"/>
      <c r="Q9" s="196"/>
      <c r="R9" s="196"/>
      <c r="S9" s="196" t="s">
        <v>21</v>
      </c>
      <c r="T9" s="196"/>
      <c r="U9" s="196" t="s">
        <v>13</v>
      </c>
      <c r="V9" s="196"/>
      <c r="W9" s="196" t="s">
        <v>27</v>
      </c>
      <c r="X9" s="196"/>
      <c r="Y9" s="196"/>
      <c r="Z9" s="196"/>
      <c r="AA9" s="196"/>
      <c r="AB9" s="196"/>
      <c r="AC9" s="196"/>
      <c r="AD9" s="196"/>
      <c r="AE9" s="196"/>
      <c r="AF9" s="196"/>
      <c r="AG9" s="196"/>
      <c r="AH9" s="197"/>
      <c r="AK9" s="28" t="s">
        <v>12</v>
      </c>
      <c r="AL9" s="29" t="s">
        <v>13</v>
      </c>
      <c r="AM9" s="29" t="s">
        <v>14</v>
      </c>
      <c r="AN9" s="29" t="s">
        <v>15</v>
      </c>
      <c r="AO9" s="29" t="s">
        <v>17</v>
      </c>
      <c r="AP9" s="29" t="s">
        <v>16</v>
      </c>
      <c r="AQ9" s="31" t="s">
        <v>18</v>
      </c>
      <c r="AR9" s="28" t="s">
        <v>40</v>
      </c>
      <c r="AS9" s="116" t="s">
        <v>260</v>
      </c>
      <c r="AT9" s="29" t="s">
        <v>42</v>
      </c>
      <c r="AU9" s="29" t="s">
        <v>21</v>
      </c>
      <c r="AV9" s="29" t="s">
        <v>55</v>
      </c>
      <c r="AW9" s="29" t="s">
        <v>45</v>
      </c>
      <c r="AX9" s="29" t="s">
        <v>46</v>
      </c>
      <c r="AY9" s="29" t="s">
        <v>17</v>
      </c>
      <c r="AZ9" s="29" t="s">
        <v>16</v>
      </c>
      <c r="BA9" s="30" t="s">
        <v>18</v>
      </c>
      <c r="BB9" s="32" t="s">
        <v>51</v>
      </c>
      <c r="BC9" s="29" t="s">
        <v>49</v>
      </c>
      <c r="BD9" s="29" t="s">
        <v>50</v>
      </c>
      <c r="BE9" s="29" t="s">
        <v>52</v>
      </c>
      <c r="BF9" s="29" t="s">
        <v>53</v>
      </c>
      <c r="BG9" s="31" t="s">
        <v>54</v>
      </c>
      <c r="BH9" s="285"/>
    </row>
    <row r="10" spans="2:60" ht="11.25" customHeight="1">
      <c r="B10" s="225"/>
      <c r="C10" s="226"/>
      <c r="D10" s="226"/>
      <c r="E10" s="226"/>
      <c r="F10" s="226"/>
      <c r="G10" s="227"/>
      <c r="H10" s="228"/>
      <c r="I10" s="229"/>
      <c r="J10" s="230"/>
      <c r="K10" s="231"/>
      <c r="L10" s="231"/>
      <c r="M10" s="231"/>
      <c r="N10" s="232"/>
      <c r="O10" s="230"/>
      <c r="P10" s="231"/>
      <c r="Q10" s="231"/>
      <c r="R10" s="232"/>
      <c r="S10" s="230"/>
      <c r="T10" s="232"/>
      <c r="U10" s="233"/>
      <c r="V10" s="234"/>
      <c r="W10" s="235"/>
      <c r="X10" s="236"/>
      <c r="Y10" s="236"/>
      <c r="Z10" s="236"/>
      <c r="AA10" s="236"/>
      <c r="AB10" s="236"/>
      <c r="AC10" s="236"/>
      <c r="AD10" s="236"/>
      <c r="AE10" s="236"/>
      <c r="AF10" s="236"/>
      <c r="AG10" s="236"/>
      <c r="AH10" s="237"/>
      <c r="AK10" s="262"/>
      <c r="AL10" s="183"/>
      <c r="AM10" s="183"/>
      <c r="AN10" s="183"/>
      <c r="AO10" s="183"/>
      <c r="AP10" s="183"/>
      <c r="AQ10" s="261"/>
      <c r="AR10" s="262"/>
      <c r="AS10" s="183"/>
      <c r="AT10" s="263"/>
      <c r="AU10" s="183"/>
      <c r="AV10" s="183"/>
      <c r="AW10" s="183"/>
      <c r="AX10" s="183"/>
      <c r="AY10" s="183"/>
      <c r="AZ10" s="183"/>
      <c r="BA10" s="194"/>
      <c r="BB10" s="241"/>
      <c r="BC10" s="183"/>
      <c r="BD10" s="183"/>
      <c r="BE10" s="183"/>
      <c r="BF10" s="183"/>
      <c r="BG10" s="261"/>
      <c r="BH10" s="288"/>
    </row>
    <row r="11" spans="2:60" ht="11.25" customHeight="1">
      <c r="B11" s="201"/>
      <c r="C11" s="202"/>
      <c r="D11" s="202"/>
      <c r="E11" s="202"/>
      <c r="F11" s="202"/>
      <c r="G11" s="203"/>
      <c r="H11" s="206"/>
      <c r="I11" s="207"/>
      <c r="J11" s="211"/>
      <c r="K11" s="212"/>
      <c r="L11" s="212"/>
      <c r="M11" s="212"/>
      <c r="N11" s="213"/>
      <c r="O11" s="211"/>
      <c r="P11" s="212"/>
      <c r="Q11" s="212"/>
      <c r="R11" s="213"/>
      <c r="S11" s="211"/>
      <c r="T11" s="213"/>
      <c r="U11" s="216"/>
      <c r="V11" s="217"/>
      <c r="W11" s="221"/>
      <c r="X11" s="222"/>
      <c r="Y11" s="222"/>
      <c r="Z11" s="222"/>
      <c r="AA11" s="222"/>
      <c r="AB11" s="222"/>
      <c r="AC11" s="222"/>
      <c r="AD11" s="222"/>
      <c r="AE11" s="222"/>
      <c r="AF11" s="222"/>
      <c r="AG11" s="222"/>
      <c r="AH11" s="223"/>
      <c r="AK11" s="182"/>
      <c r="AL11" s="173"/>
      <c r="AM11" s="173"/>
      <c r="AN11" s="173"/>
      <c r="AO11" s="173"/>
      <c r="AP11" s="173"/>
      <c r="AQ11" s="187"/>
      <c r="AR11" s="182"/>
      <c r="AS11" s="173"/>
      <c r="AT11" s="188"/>
      <c r="AU11" s="173"/>
      <c r="AV11" s="173"/>
      <c r="AW11" s="173"/>
      <c r="AX11" s="173"/>
      <c r="AY11" s="173"/>
      <c r="AZ11" s="173"/>
      <c r="BA11" s="174"/>
      <c r="BB11" s="195"/>
      <c r="BC11" s="173"/>
      <c r="BD11" s="173"/>
      <c r="BE11" s="173"/>
      <c r="BF11" s="173"/>
      <c r="BG11" s="187"/>
      <c r="BH11" s="289"/>
    </row>
    <row r="12" spans="2:60" ht="11.25" customHeight="1">
      <c r="B12" s="198"/>
      <c r="C12" s="199"/>
      <c r="D12" s="199"/>
      <c r="E12" s="199"/>
      <c r="F12" s="199"/>
      <c r="G12" s="200"/>
      <c r="H12" s="204"/>
      <c r="I12" s="205"/>
      <c r="J12" s="208"/>
      <c r="K12" s="209"/>
      <c r="L12" s="209"/>
      <c r="M12" s="209"/>
      <c r="N12" s="210"/>
      <c r="O12" s="208"/>
      <c r="P12" s="209"/>
      <c r="Q12" s="209"/>
      <c r="R12" s="210"/>
      <c r="S12" s="208"/>
      <c r="T12" s="210"/>
      <c r="U12" s="214"/>
      <c r="V12" s="215"/>
      <c r="W12" s="218"/>
      <c r="X12" s="219"/>
      <c r="Y12" s="219"/>
      <c r="Z12" s="219"/>
      <c r="AA12" s="219"/>
      <c r="AB12" s="219"/>
      <c r="AC12" s="219"/>
      <c r="AD12" s="219"/>
      <c r="AE12" s="219"/>
      <c r="AF12" s="219"/>
      <c r="AG12" s="219"/>
      <c r="AH12" s="220"/>
      <c r="AK12" s="182"/>
      <c r="AL12" s="173"/>
      <c r="AM12" s="173"/>
      <c r="AN12" s="173"/>
      <c r="AO12" s="173"/>
      <c r="AP12" s="173"/>
      <c r="AQ12" s="187"/>
      <c r="AR12" s="182"/>
      <c r="AS12" s="173"/>
      <c r="AT12" s="188"/>
      <c r="AU12" s="173"/>
      <c r="AV12" s="173"/>
      <c r="AW12" s="173"/>
      <c r="AX12" s="173"/>
      <c r="AY12" s="173"/>
      <c r="AZ12" s="173"/>
      <c r="BA12" s="174"/>
      <c r="BB12" s="195"/>
      <c r="BC12" s="173"/>
      <c r="BD12" s="173"/>
      <c r="BE12" s="173"/>
      <c r="BF12" s="173"/>
      <c r="BG12" s="187"/>
      <c r="BH12" s="289"/>
    </row>
    <row r="13" spans="2:60" ht="11.25" customHeight="1">
      <c r="B13" s="201"/>
      <c r="C13" s="202"/>
      <c r="D13" s="202"/>
      <c r="E13" s="202"/>
      <c r="F13" s="202"/>
      <c r="G13" s="203"/>
      <c r="H13" s="206"/>
      <c r="I13" s="207"/>
      <c r="J13" s="211"/>
      <c r="K13" s="212"/>
      <c r="L13" s="212"/>
      <c r="M13" s="212"/>
      <c r="N13" s="213"/>
      <c r="O13" s="211"/>
      <c r="P13" s="212"/>
      <c r="Q13" s="212"/>
      <c r="R13" s="213"/>
      <c r="S13" s="211"/>
      <c r="T13" s="213"/>
      <c r="U13" s="216"/>
      <c r="V13" s="217"/>
      <c r="W13" s="221"/>
      <c r="X13" s="222"/>
      <c r="Y13" s="222"/>
      <c r="Z13" s="222"/>
      <c r="AA13" s="222"/>
      <c r="AB13" s="222"/>
      <c r="AC13" s="222"/>
      <c r="AD13" s="222"/>
      <c r="AE13" s="222"/>
      <c r="AF13" s="222"/>
      <c r="AG13" s="222"/>
      <c r="AH13" s="223"/>
      <c r="AK13" s="182"/>
      <c r="AL13" s="173"/>
      <c r="AM13" s="173"/>
      <c r="AN13" s="173"/>
      <c r="AO13" s="173"/>
      <c r="AP13" s="173"/>
      <c r="AQ13" s="187"/>
      <c r="AR13" s="182"/>
      <c r="AS13" s="173"/>
      <c r="AT13" s="188"/>
      <c r="AU13" s="173"/>
      <c r="AV13" s="173"/>
      <c r="AW13" s="173"/>
      <c r="AX13" s="173"/>
      <c r="AY13" s="173"/>
      <c r="AZ13" s="173"/>
      <c r="BA13" s="174"/>
      <c r="BB13" s="195"/>
      <c r="BC13" s="173"/>
      <c r="BD13" s="173"/>
      <c r="BE13" s="173"/>
      <c r="BF13" s="173"/>
      <c r="BG13" s="187"/>
      <c r="BH13" s="289"/>
    </row>
    <row r="14" spans="2:60" ht="11.25" customHeight="1">
      <c r="B14" s="198"/>
      <c r="C14" s="199"/>
      <c r="D14" s="199"/>
      <c r="E14" s="199"/>
      <c r="F14" s="199"/>
      <c r="G14" s="200"/>
      <c r="H14" s="204"/>
      <c r="I14" s="205"/>
      <c r="J14" s="208"/>
      <c r="K14" s="209"/>
      <c r="L14" s="209"/>
      <c r="M14" s="209"/>
      <c r="N14" s="210"/>
      <c r="O14" s="208"/>
      <c r="P14" s="209"/>
      <c r="Q14" s="209"/>
      <c r="R14" s="210"/>
      <c r="S14" s="208"/>
      <c r="T14" s="210"/>
      <c r="U14" s="214"/>
      <c r="V14" s="215"/>
      <c r="W14" s="218"/>
      <c r="X14" s="219"/>
      <c r="Y14" s="219"/>
      <c r="Z14" s="219"/>
      <c r="AA14" s="219"/>
      <c r="AB14" s="219"/>
      <c r="AC14" s="219"/>
      <c r="AD14" s="219"/>
      <c r="AE14" s="219"/>
      <c r="AF14" s="219"/>
      <c r="AG14" s="219"/>
      <c r="AH14" s="220"/>
      <c r="AK14" s="182"/>
      <c r="AL14" s="173"/>
      <c r="AM14" s="173"/>
      <c r="AN14" s="173"/>
      <c r="AO14" s="173"/>
      <c r="AP14" s="173"/>
      <c r="AQ14" s="187"/>
      <c r="AR14" s="182"/>
      <c r="AS14" s="173"/>
      <c r="AT14" s="188"/>
      <c r="AU14" s="173"/>
      <c r="AV14" s="173"/>
      <c r="AW14" s="173"/>
      <c r="AX14" s="173"/>
      <c r="AY14" s="173"/>
      <c r="AZ14" s="173"/>
      <c r="BA14" s="174"/>
      <c r="BB14" s="195"/>
      <c r="BC14" s="173"/>
      <c r="BD14" s="173"/>
      <c r="BE14" s="173"/>
      <c r="BF14" s="173"/>
      <c r="BG14" s="187"/>
      <c r="BH14" s="289"/>
    </row>
    <row r="15" spans="2:60" ht="11.25" customHeight="1">
      <c r="B15" s="201"/>
      <c r="C15" s="202"/>
      <c r="D15" s="202"/>
      <c r="E15" s="202"/>
      <c r="F15" s="202"/>
      <c r="G15" s="203"/>
      <c r="H15" s="206"/>
      <c r="I15" s="207"/>
      <c r="J15" s="211"/>
      <c r="K15" s="212"/>
      <c r="L15" s="212"/>
      <c r="M15" s="212"/>
      <c r="N15" s="213"/>
      <c r="O15" s="211"/>
      <c r="P15" s="212"/>
      <c r="Q15" s="212"/>
      <c r="R15" s="213"/>
      <c r="S15" s="211"/>
      <c r="T15" s="213"/>
      <c r="U15" s="216"/>
      <c r="V15" s="217"/>
      <c r="W15" s="221"/>
      <c r="X15" s="222"/>
      <c r="Y15" s="222"/>
      <c r="Z15" s="222"/>
      <c r="AA15" s="222"/>
      <c r="AB15" s="222"/>
      <c r="AC15" s="222"/>
      <c r="AD15" s="222"/>
      <c r="AE15" s="222"/>
      <c r="AF15" s="222"/>
      <c r="AG15" s="222"/>
      <c r="AH15" s="223"/>
      <c r="AK15" s="182"/>
      <c r="AL15" s="173"/>
      <c r="AM15" s="173"/>
      <c r="AN15" s="173"/>
      <c r="AO15" s="173"/>
      <c r="AP15" s="173"/>
      <c r="AQ15" s="187"/>
      <c r="AR15" s="182"/>
      <c r="AS15" s="173"/>
      <c r="AT15" s="188"/>
      <c r="AU15" s="173"/>
      <c r="AV15" s="173"/>
      <c r="AW15" s="173"/>
      <c r="AX15" s="173"/>
      <c r="AY15" s="173"/>
      <c r="AZ15" s="173"/>
      <c r="BA15" s="174"/>
      <c r="BB15" s="195"/>
      <c r="BC15" s="173"/>
      <c r="BD15" s="173"/>
      <c r="BE15" s="173"/>
      <c r="BF15" s="173"/>
      <c r="BG15" s="187"/>
      <c r="BH15" s="289"/>
    </row>
    <row r="16" spans="2:60" ht="11.25" customHeight="1">
      <c r="B16" s="198"/>
      <c r="C16" s="199"/>
      <c r="D16" s="199"/>
      <c r="E16" s="199"/>
      <c r="F16" s="199"/>
      <c r="G16" s="200"/>
      <c r="H16" s="204"/>
      <c r="I16" s="205"/>
      <c r="J16" s="208"/>
      <c r="K16" s="209"/>
      <c r="L16" s="209"/>
      <c r="M16" s="209"/>
      <c r="N16" s="210"/>
      <c r="O16" s="208"/>
      <c r="P16" s="209"/>
      <c r="Q16" s="209"/>
      <c r="R16" s="210"/>
      <c r="S16" s="208"/>
      <c r="T16" s="210"/>
      <c r="U16" s="214"/>
      <c r="V16" s="215"/>
      <c r="W16" s="218"/>
      <c r="X16" s="219"/>
      <c r="Y16" s="219"/>
      <c r="Z16" s="219"/>
      <c r="AA16" s="219"/>
      <c r="AB16" s="219"/>
      <c r="AC16" s="219"/>
      <c r="AD16" s="219"/>
      <c r="AE16" s="219"/>
      <c r="AF16" s="219"/>
      <c r="AG16" s="219"/>
      <c r="AH16" s="220"/>
      <c r="AK16" s="182"/>
      <c r="AL16" s="173"/>
      <c r="AM16" s="173"/>
      <c r="AN16" s="173"/>
      <c r="AO16" s="173"/>
      <c r="AP16" s="173"/>
      <c r="AQ16" s="187"/>
      <c r="AR16" s="182"/>
      <c r="AS16" s="173"/>
      <c r="AT16" s="188"/>
      <c r="AU16" s="173"/>
      <c r="AV16" s="173"/>
      <c r="AW16" s="173"/>
      <c r="AX16" s="173"/>
      <c r="AY16" s="173"/>
      <c r="AZ16" s="173"/>
      <c r="BA16" s="174"/>
      <c r="BB16" s="195"/>
      <c r="BC16" s="173"/>
      <c r="BD16" s="173"/>
      <c r="BE16" s="173"/>
      <c r="BF16" s="173"/>
      <c r="BG16" s="187"/>
      <c r="BH16" s="289"/>
    </row>
    <row r="17" spans="2:60" ht="11.25" customHeight="1">
      <c r="B17" s="201"/>
      <c r="C17" s="202"/>
      <c r="D17" s="202"/>
      <c r="E17" s="202"/>
      <c r="F17" s="202"/>
      <c r="G17" s="203"/>
      <c r="H17" s="206"/>
      <c r="I17" s="207"/>
      <c r="J17" s="211"/>
      <c r="K17" s="212"/>
      <c r="L17" s="212"/>
      <c r="M17" s="212"/>
      <c r="N17" s="213"/>
      <c r="O17" s="211"/>
      <c r="P17" s="212"/>
      <c r="Q17" s="212"/>
      <c r="R17" s="213"/>
      <c r="S17" s="211"/>
      <c r="T17" s="213"/>
      <c r="U17" s="216"/>
      <c r="V17" s="217"/>
      <c r="W17" s="221"/>
      <c r="X17" s="222"/>
      <c r="Y17" s="222"/>
      <c r="Z17" s="222"/>
      <c r="AA17" s="222"/>
      <c r="AB17" s="222"/>
      <c r="AC17" s="222"/>
      <c r="AD17" s="222"/>
      <c r="AE17" s="222"/>
      <c r="AF17" s="222"/>
      <c r="AG17" s="222"/>
      <c r="AH17" s="223"/>
      <c r="AK17" s="182"/>
      <c r="AL17" s="173"/>
      <c r="AM17" s="173"/>
      <c r="AN17" s="173"/>
      <c r="AO17" s="173"/>
      <c r="AP17" s="173"/>
      <c r="AQ17" s="187"/>
      <c r="AR17" s="182"/>
      <c r="AS17" s="173"/>
      <c r="AT17" s="188"/>
      <c r="AU17" s="173"/>
      <c r="AV17" s="173"/>
      <c r="AW17" s="173"/>
      <c r="AX17" s="173"/>
      <c r="AY17" s="173"/>
      <c r="AZ17" s="173"/>
      <c r="BA17" s="174"/>
      <c r="BB17" s="195"/>
      <c r="BC17" s="173"/>
      <c r="BD17" s="173"/>
      <c r="BE17" s="173"/>
      <c r="BF17" s="173"/>
      <c r="BG17" s="187"/>
      <c r="BH17" s="289"/>
    </row>
    <row r="18" spans="2:60" ht="11.25" customHeight="1">
      <c r="B18" s="242"/>
      <c r="C18" s="243"/>
      <c r="D18" s="243"/>
      <c r="E18" s="243"/>
      <c r="F18" s="243"/>
      <c r="G18" s="243"/>
      <c r="H18" s="239"/>
      <c r="I18" s="239"/>
      <c r="J18" s="240"/>
      <c r="K18" s="240"/>
      <c r="L18" s="240"/>
      <c r="M18" s="240"/>
      <c r="N18" s="240"/>
      <c r="O18" s="240"/>
      <c r="P18" s="240"/>
      <c r="Q18" s="240"/>
      <c r="R18" s="240"/>
      <c r="S18" s="240"/>
      <c r="T18" s="240"/>
      <c r="U18" s="244"/>
      <c r="V18" s="244"/>
      <c r="W18" s="245"/>
      <c r="X18" s="245"/>
      <c r="Y18" s="245"/>
      <c r="Z18" s="245"/>
      <c r="AA18" s="245"/>
      <c r="AB18" s="245"/>
      <c r="AC18" s="245"/>
      <c r="AD18" s="245"/>
      <c r="AE18" s="245"/>
      <c r="AF18" s="245"/>
      <c r="AG18" s="245"/>
      <c r="AH18" s="246"/>
      <c r="AK18" s="182"/>
      <c r="AL18" s="173"/>
      <c r="AM18" s="173"/>
      <c r="AN18" s="173"/>
      <c r="AO18" s="173"/>
      <c r="AP18" s="173"/>
      <c r="AQ18" s="187"/>
      <c r="AR18" s="182"/>
      <c r="AS18" s="173"/>
      <c r="AT18" s="188"/>
      <c r="AU18" s="173"/>
      <c r="AV18" s="173"/>
      <c r="AW18" s="173"/>
      <c r="AX18" s="173"/>
      <c r="AY18" s="173"/>
      <c r="AZ18" s="173"/>
      <c r="BA18" s="174"/>
      <c r="BB18" s="195"/>
      <c r="BC18" s="173"/>
      <c r="BD18" s="173"/>
      <c r="BE18" s="173"/>
      <c r="BF18" s="173"/>
      <c r="BG18" s="187"/>
      <c r="BH18" s="289"/>
    </row>
    <row r="19" spans="2:60" ht="11.25" customHeight="1">
      <c r="B19" s="242"/>
      <c r="C19" s="243"/>
      <c r="D19" s="243"/>
      <c r="E19" s="243"/>
      <c r="F19" s="243"/>
      <c r="G19" s="243"/>
      <c r="H19" s="239"/>
      <c r="I19" s="239"/>
      <c r="J19" s="240"/>
      <c r="K19" s="240"/>
      <c r="L19" s="240"/>
      <c r="M19" s="240"/>
      <c r="N19" s="240"/>
      <c r="O19" s="240"/>
      <c r="P19" s="240"/>
      <c r="Q19" s="240"/>
      <c r="R19" s="240"/>
      <c r="S19" s="240"/>
      <c r="T19" s="240"/>
      <c r="U19" s="244"/>
      <c r="V19" s="244"/>
      <c r="W19" s="245"/>
      <c r="X19" s="245"/>
      <c r="Y19" s="245"/>
      <c r="Z19" s="245"/>
      <c r="AA19" s="245"/>
      <c r="AB19" s="245"/>
      <c r="AC19" s="245"/>
      <c r="AD19" s="245"/>
      <c r="AE19" s="245"/>
      <c r="AF19" s="245"/>
      <c r="AG19" s="245"/>
      <c r="AH19" s="246"/>
      <c r="AK19" s="182"/>
      <c r="AL19" s="173"/>
      <c r="AM19" s="173"/>
      <c r="AN19" s="173"/>
      <c r="AO19" s="173"/>
      <c r="AP19" s="173"/>
      <c r="AQ19" s="187"/>
      <c r="AR19" s="182"/>
      <c r="AS19" s="173"/>
      <c r="AT19" s="188"/>
      <c r="AU19" s="173"/>
      <c r="AV19" s="173"/>
      <c r="AW19" s="173"/>
      <c r="AX19" s="173"/>
      <c r="AY19" s="173"/>
      <c r="AZ19" s="173"/>
      <c r="BA19" s="174"/>
      <c r="BB19" s="195"/>
      <c r="BC19" s="173"/>
      <c r="BD19" s="173"/>
      <c r="BE19" s="173"/>
      <c r="BF19" s="173"/>
      <c r="BG19" s="187"/>
      <c r="BH19" s="289"/>
    </row>
    <row r="20" spans="2:60" ht="11.25" customHeight="1">
      <c r="B20" s="242"/>
      <c r="C20" s="243"/>
      <c r="D20" s="243"/>
      <c r="E20" s="243"/>
      <c r="F20" s="243"/>
      <c r="G20" s="243"/>
      <c r="H20" s="239"/>
      <c r="I20" s="239"/>
      <c r="J20" s="240"/>
      <c r="K20" s="240"/>
      <c r="L20" s="240"/>
      <c r="M20" s="240"/>
      <c r="N20" s="240"/>
      <c r="O20" s="240"/>
      <c r="P20" s="240"/>
      <c r="Q20" s="240"/>
      <c r="R20" s="240"/>
      <c r="S20" s="240"/>
      <c r="T20" s="240"/>
      <c r="U20" s="244"/>
      <c r="V20" s="244"/>
      <c r="W20" s="245"/>
      <c r="X20" s="245"/>
      <c r="Y20" s="245"/>
      <c r="Z20" s="245"/>
      <c r="AA20" s="245"/>
      <c r="AB20" s="245"/>
      <c r="AC20" s="245"/>
      <c r="AD20" s="245"/>
      <c r="AE20" s="245"/>
      <c r="AF20" s="245"/>
      <c r="AG20" s="245"/>
      <c r="AH20" s="246"/>
      <c r="AK20" s="182"/>
      <c r="AL20" s="173"/>
      <c r="AM20" s="173"/>
      <c r="AN20" s="173"/>
      <c r="AO20" s="173"/>
      <c r="AP20" s="173"/>
      <c r="AQ20" s="187"/>
      <c r="AR20" s="182"/>
      <c r="AS20" s="173"/>
      <c r="AT20" s="188"/>
      <c r="AU20" s="173"/>
      <c r="AV20" s="173"/>
      <c r="AW20" s="173"/>
      <c r="AX20" s="173"/>
      <c r="AY20" s="173"/>
      <c r="AZ20" s="173"/>
      <c r="BA20" s="174"/>
      <c r="BB20" s="195"/>
      <c r="BC20" s="173"/>
      <c r="BD20" s="173"/>
      <c r="BE20" s="173"/>
      <c r="BF20" s="173"/>
      <c r="BG20" s="187"/>
      <c r="BH20" s="289"/>
    </row>
    <row r="21" spans="2:60" ht="11.25" customHeight="1">
      <c r="B21" s="242"/>
      <c r="C21" s="243"/>
      <c r="D21" s="243"/>
      <c r="E21" s="243"/>
      <c r="F21" s="243"/>
      <c r="G21" s="243"/>
      <c r="H21" s="239"/>
      <c r="I21" s="239"/>
      <c r="J21" s="240"/>
      <c r="K21" s="240"/>
      <c r="L21" s="240"/>
      <c r="M21" s="240"/>
      <c r="N21" s="240"/>
      <c r="O21" s="240"/>
      <c r="P21" s="240"/>
      <c r="Q21" s="240"/>
      <c r="R21" s="240"/>
      <c r="S21" s="240"/>
      <c r="T21" s="240"/>
      <c r="U21" s="244"/>
      <c r="V21" s="244"/>
      <c r="W21" s="245"/>
      <c r="X21" s="245"/>
      <c r="Y21" s="245"/>
      <c r="Z21" s="245"/>
      <c r="AA21" s="245"/>
      <c r="AB21" s="245"/>
      <c r="AC21" s="245"/>
      <c r="AD21" s="245"/>
      <c r="AE21" s="245"/>
      <c r="AF21" s="245"/>
      <c r="AG21" s="245"/>
      <c r="AH21" s="246"/>
      <c r="AK21" s="182"/>
      <c r="AL21" s="173"/>
      <c r="AM21" s="173"/>
      <c r="AN21" s="173"/>
      <c r="AO21" s="173"/>
      <c r="AP21" s="173"/>
      <c r="AQ21" s="187"/>
      <c r="AR21" s="182"/>
      <c r="AS21" s="173"/>
      <c r="AT21" s="188"/>
      <c r="AU21" s="173"/>
      <c r="AV21" s="173"/>
      <c r="AW21" s="173"/>
      <c r="AX21" s="173"/>
      <c r="AY21" s="173"/>
      <c r="AZ21" s="173"/>
      <c r="BA21" s="174"/>
      <c r="BB21" s="195"/>
      <c r="BC21" s="173"/>
      <c r="BD21" s="173"/>
      <c r="BE21" s="173"/>
      <c r="BF21" s="173"/>
      <c r="BG21" s="187"/>
      <c r="BH21" s="289"/>
    </row>
    <row r="22" spans="2:60" ht="11.25" customHeight="1">
      <c r="B22" s="242"/>
      <c r="C22" s="243"/>
      <c r="D22" s="243"/>
      <c r="E22" s="243"/>
      <c r="F22" s="243"/>
      <c r="G22" s="243"/>
      <c r="H22" s="239"/>
      <c r="I22" s="239"/>
      <c r="J22" s="240"/>
      <c r="K22" s="240"/>
      <c r="L22" s="240"/>
      <c r="M22" s="240"/>
      <c r="N22" s="240"/>
      <c r="O22" s="240"/>
      <c r="P22" s="240"/>
      <c r="Q22" s="240"/>
      <c r="R22" s="240"/>
      <c r="S22" s="240"/>
      <c r="T22" s="240"/>
      <c r="U22" s="244"/>
      <c r="V22" s="244"/>
      <c r="W22" s="245"/>
      <c r="X22" s="245"/>
      <c r="Y22" s="245"/>
      <c r="Z22" s="245"/>
      <c r="AA22" s="245"/>
      <c r="AB22" s="245"/>
      <c r="AC22" s="245"/>
      <c r="AD22" s="245"/>
      <c r="AE22" s="245"/>
      <c r="AF22" s="245"/>
      <c r="AG22" s="245"/>
      <c r="AH22" s="246"/>
      <c r="AK22" s="182"/>
      <c r="AL22" s="173"/>
      <c r="AM22" s="173"/>
      <c r="AN22" s="173"/>
      <c r="AO22" s="173"/>
      <c r="AP22" s="173"/>
      <c r="AQ22" s="187"/>
      <c r="AR22" s="182"/>
      <c r="AS22" s="173"/>
      <c r="AT22" s="188"/>
      <c r="AU22" s="173"/>
      <c r="AV22" s="173"/>
      <c r="AW22" s="173"/>
      <c r="AX22" s="173"/>
      <c r="AY22" s="173"/>
      <c r="AZ22" s="173"/>
      <c r="BA22" s="174"/>
      <c r="BB22" s="195"/>
      <c r="BC22" s="173"/>
      <c r="BD22" s="173"/>
      <c r="BE22" s="173"/>
      <c r="BF22" s="173"/>
      <c r="BG22" s="187"/>
      <c r="BH22" s="289"/>
    </row>
    <row r="23" spans="2:60" ht="11.25" customHeight="1">
      <c r="B23" s="242"/>
      <c r="C23" s="243"/>
      <c r="D23" s="243"/>
      <c r="E23" s="243"/>
      <c r="F23" s="243"/>
      <c r="G23" s="243"/>
      <c r="H23" s="239"/>
      <c r="I23" s="239"/>
      <c r="J23" s="240"/>
      <c r="K23" s="240"/>
      <c r="L23" s="240"/>
      <c r="M23" s="240"/>
      <c r="N23" s="240"/>
      <c r="O23" s="240"/>
      <c r="P23" s="240"/>
      <c r="Q23" s="240"/>
      <c r="R23" s="240"/>
      <c r="S23" s="240"/>
      <c r="T23" s="240"/>
      <c r="U23" s="244"/>
      <c r="V23" s="244"/>
      <c r="W23" s="245"/>
      <c r="X23" s="245"/>
      <c r="Y23" s="245"/>
      <c r="Z23" s="245"/>
      <c r="AA23" s="245"/>
      <c r="AB23" s="245"/>
      <c r="AC23" s="245"/>
      <c r="AD23" s="245"/>
      <c r="AE23" s="245"/>
      <c r="AF23" s="245"/>
      <c r="AG23" s="245"/>
      <c r="AH23" s="246"/>
      <c r="AK23" s="182"/>
      <c r="AL23" s="173"/>
      <c r="AM23" s="173"/>
      <c r="AN23" s="173"/>
      <c r="AO23" s="173"/>
      <c r="AP23" s="173"/>
      <c r="AQ23" s="187"/>
      <c r="AR23" s="182"/>
      <c r="AS23" s="173"/>
      <c r="AT23" s="188"/>
      <c r="AU23" s="173"/>
      <c r="AV23" s="173"/>
      <c r="AW23" s="173"/>
      <c r="AX23" s="173"/>
      <c r="AY23" s="173"/>
      <c r="AZ23" s="173"/>
      <c r="BA23" s="174"/>
      <c r="BB23" s="195"/>
      <c r="BC23" s="173"/>
      <c r="BD23" s="173"/>
      <c r="BE23" s="173"/>
      <c r="BF23" s="173"/>
      <c r="BG23" s="187"/>
      <c r="BH23" s="289"/>
    </row>
    <row r="24" spans="2:60" ht="11.25" customHeight="1">
      <c r="B24" s="242"/>
      <c r="C24" s="243"/>
      <c r="D24" s="243"/>
      <c r="E24" s="243"/>
      <c r="F24" s="243"/>
      <c r="G24" s="243"/>
      <c r="H24" s="239"/>
      <c r="I24" s="239"/>
      <c r="J24" s="240"/>
      <c r="K24" s="240"/>
      <c r="L24" s="240"/>
      <c r="M24" s="240"/>
      <c r="N24" s="240"/>
      <c r="O24" s="240"/>
      <c r="P24" s="240"/>
      <c r="Q24" s="240"/>
      <c r="R24" s="240"/>
      <c r="S24" s="240"/>
      <c r="T24" s="240"/>
      <c r="U24" s="244"/>
      <c r="V24" s="244"/>
      <c r="W24" s="245"/>
      <c r="X24" s="245"/>
      <c r="Y24" s="245"/>
      <c r="Z24" s="245"/>
      <c r="AA24" s="245"/>
      <c r="AB24" s="245"/>
      <c r="AC24" s="245"/>
      <c r="AD24" s="245"/>
      <c r="AE24" s="245"/>
      <c r="AF24" s="245"/>
      <c r="AG24" s="245"/>
      <c r="AH24" s="246"/>
      <c r="AK24" s="182"/>
      <c r="AL24" s="173"/>
      <c r="AM24" s="173"/>
      <c r="AN24" s="173"/>
      <c r="AO24" s="173"/>
      <c r="AP24" s="173"/>
      <c r="AQ24" s="187"/>
      <c r="AR24" s="182"/>
      <c r="AS24" s="173"/>
      <c r="AT24" s="188"/>
      <c r="AU24" s="173"/>
      <c r="AV24" s="173"/>
      <c r="AW24" s="173"/>
      <c r="AX24" s="173"/>
      <c r="AY24" s="173"/>
      <c r="AZ24" s="173"/>
      <c r="BA24" s="174"/>
      <c r="BB24" s="195"/>
      <c r="BC24" s="173"/>
      <c r="BD24" s="173"/>
      <c r="BE24" s="173"/>
      <c r="BF24" s="173"/>
      <c r="BG24" s="187"/>
      <c r="BH24" s="289"/>
    </row>
    <row r="25" spans="2:60" ht="11.25" customHeight="1">
      <c r="B25" s="242"/>
      <c r="C25" s="243"/>
      <c r="D25" s="243"/>
      <c r="E25" s="243"/>
      <c r="F25" s="243"/>
      <c r="G25" s="243"/>
      <c r="H25" s="239"/>
      <c r="I25" s="239"/>
      <c r="J25" s="240"/>
      <c r="K25" s="240"/>
      <c r="L25" s="240"/>
      <c r="M25" s="240"/>
      <c r="N25" s="240"/>
      <c r="O25" s="240"/>
      <c r="P25" s="240"/>
      <c r="Q25" s="240"/>
      <c r="R25" s="240"/>
      <c r="S25" s="240"/>
      <c r="T25" s="240"/>
      <c r="U25" s="244"/>
      <c r="V25" s="244"/>
      <c r="W25" s="245"/>
      <c r="X25" s="245"/>
      <c r="Y25" s="245"/>
      <c r="Z25" s="245"/>
      <c r="AA25" s="245"/>
      <c r="AB25" s="245"/>
      <c r="AC25" s="245"/>
      <c r="AD25" s="245"/>
      <c r="AE25" s="245"/>
      <c r="AF25" s="245"/>
      <c r="AG25" s="245"/>
      <c r="AH25" s="246"/>
      <c r="AK25" s="182"/>
      <c r="AL25" s="173"/>
      <c r="AM25" s="173"/>
      <c r="AN25" s="173"/>
      <c r="AO25" s="173"/>
      <c r="AP25" s="173"/>
      <c r="AQ25" s="187"/>
      <c r="AR25" s="182"/>
      <c r="AS25" s="173"/>
      <c r="AT25" s="188"/>
      <c r="AU25" s="173"/>
      <c r="AV25" s="173"/>
      <c r="AW25" s="173"/>
      <c r="AX25" s="173"/>
      <c r="AY25" s="173"/>
      <c r="AZ25" s="173"/>
      <c r="BA25" s="174"/>
      <c r="BB25" s="195"/>
      <c r="BC25" s="173"/>
      <c r="BD25" s="173"/>
      <c r="BE25" s="173"/>
      <c r="BF25" s="173"/>
      <c r="BG25" s="187"/>
      <c r="BH25" s="289"/>
    </row>
    <row r="26" spans="2:60" ht="11.25" customHeight="1">
      <c r="B26" s="242"/>
      <c r="C26" s="243"/>
      <c r="D26" s="243"/>
      <c r="E26" s="243"/>
      <c r="F26" s="243"/>
      <c r="G26" s="243"/>
      <c r="H26" s="239"/>
      <c r="I26" s="239"/>
      <c r="J26" s="240"/>
      <c r="K26" s="240"/>
      <c r="L26" s="240"/>
      <c r="M26" s="240"/>
      <c r="N26" s="240"/>
      <c r="O26" s="240"/>
      <c r="P26" s="240"/>
      <c r="Q26" s="240"/>
      <c r="R26" s="240"/>
      <c r="S26" s="240"/>
      <c r="T26" s="240"/>
      <c r="U26" s="244"/>
      <c r="V26" s="244"/>
      <c r="W26" s="245"/>
      <c r="X26" s="245"/>
      <c r="Y26" s="245"/>
      <c r="Z26" s="245"/>
      <c r="AA26" s="245"/>
      <c r="AB26" s="245"/>
      <c r="AC26" s="245"/>
      <c r="AD26" s="245"/>
      <c r="AE26" s="245"/>
      <c r="AF26" s="245"/>
      <c r="AG26" s="245"/>
      <c r="AH26" s="246"/>
      <c r="AK26" s="182"/>
      <c r="AL26" s="173"/>
      <c r="AM26" s="173"/>
      <c r="AN26" s="173"/>
      <c r="AO26" s="173"/>
      <c r="AP26" s="173"/>
      <c r="AQ26" s="187"/>
      <c r="AR26" s="182"/>
      <c r="AS26" s="173"/>
      <c r="AT26" s="188"/>
      <c r="AU26" s="173"/>
      <c r="AV26" s="173"/>
      <c r="AW26" s="173"/>
      <c r="AX26" s="173"/>
      <c r="AY26" s="173"/>
      <c r="AZ26" s="173"/>
      <c r="BA26" s="174"/>
      <c r="BB26" s="195"/>
      <c r="BC26" s="173"/>
      <c r="BD26" s="173"/>
      <c r="BE26" s="173"/>
      <c r="BF26" s="173"/>
      <c r="BG26" s="187"/>
      <c r="BH26" s="289"/>
    </row>
    <row r="27" spans="2:60" ht="11.25" customHeight="1">
      <c r="B27" s="242"/>
      <c r="C27" s="243"/>
      <c r="D27" s="243"/>
      <c r="E27" s="243"/>
      <c r="F27" s="243"/>
      <c r="G27" s="243"/>
      <c r="H27" s="239"/>
      <c r="I27" s="239"/>
      <c r="J27" s="240"/>
      <c r="K27" s="240"/>
      <c r="L27" s="240"/>
      <c r="M27" s="240"/>
      <c r="N27" s="240"/>
      <c r="O27" s="240"/>
      <c r="P27" s="240"/>
      <c r="Q27" s="240"/>
      <c r="R27" s="240"/>
      <c r="S27" s="240"/>
      <c r="T27" s="240"/>
      <c r="U27" s="244"/>
      <c r="V27" s="244"/>
      <c r="W27" s="245"/>
      <c r="X27" s="245"/>
      <c r="Y27" s="245"/>
      <c r="Z27" s="245"/>
      <c r="AA27" s="245"/>
      <c r="AB27" s="245"/>
      <c r="AC27" s="245"/>
      <c r="AD27" s="245"/>
      <c r="AE27" s="245"/>
      <c r="AF27" s="245"/>
      <c r="AG27" s="245"/>
      <c r="AH27" s="246"/>
      <c r="AK27" s="182"/>
      <c r="AL27" s="173"/>
      <c r="AM27" s="173"/>
      <c r="AN27" s="173"/>
      <c r="AO27" s="173"/>
      <c r="AP27" s="173"/>
      <c r="AQ27" s="187"/>
      <c r="AR27" s="182"/>
      <c r="AS27" s="173"/>
      <c r="AT27" s="188"/>
      <c r="AU27" s="173"/>
      <c r="AV27" s="173"/>
      <c r="AW27" s="173"/>
      <c r="AX27" s="173"/>
      <c r="AY27" s="173"/>
      <c r="AZ27" s="173"/>
      <c r="BA27" s="174"/>
      <c r="BB27" s="195"/>
      <c r="BC27" s="173"/>
      <c r="BD27" s="173"/>
      <c r="BE27" s="173"/>
      <c r="BF27" s="173"/>
      <c r="BG27" s="187"/>
      <c r="BH27" s="289"/>
    </row>
    <row r="28" spans="2:60" ht="11.25" customHeight="1">
      <c r="B28" s="242"/>
      <c r="C28" s="243"/>
      <c r="D28" s="243"/>
      <c r="E28" s="243"/>
      <c r="F28" s="243"/>
      <c r="G28" s="243"/>
      <c r="H28" s="239"/>
      <c r="I28" s="239"/>
      <c r="J28" s="240"/>
      <c r="K28" s="240"/>
      <c r="L28" s="240"/>
      <c r="M28" s="240"/>
      <c r="N28" s="240"/>
      <c r="O28" s="240"/>
      <c r="P28" s="240"/>
      <c r="Q28" s="240"/>
      <c r="R28" s="240"/>
      <c r="S28" s="240"/>
      <c r="T28" s="240"/>
      <c r="U28" s="244"/>
      <c r="V28" s="244"/>
      <c r="W28" s="245"/>
      <c r="X28" s="245"/>
      <c r="Y28" s="245"/>
      <c r="Z28" s="245"/>
      <c r="AA28" s="245"/>
      <c r="AB28" s="245"/>
      <c r="AC28" s="245"/>
      <c r="AD28" s="245"/>
      <c r="AE28" s="245"/>
      <c r="AF28" s="245"/>
      <c r="AG28" s="245"/>
      <c r="AH28" s="246"/>
      <c r="AJ28" s="292" t="s">
        <v>190</v>
      </c>
      <c r="AK28" s="182"/>
      <c r="AL28" s="173"/>
      <c r="AM28" s="173"/>
      <c r="AN28" s="173"/>
      <c r="AO28" s="173"/>
      <c r="AP28" s="173"/>
      <c r="AQ28" s="187"/>
      <c r="AR28" s="182"/>
      <c r="AS28" s="173"/>
      <c r="AT28" s="188"/>
      <c r="AU28" s="173"/>
      <c r="AV28" s="173"/>
      <c r="AW28" s="173"/>
      <c r="AX28" s="173"/>
      <c r="AY28" s="173"/>
      <c r="AZ28" s="173"/>
      <c r="BA28" s="174"/>
      <c r="BB28" s="195"/>
      <c r="BC28" s="173"/>
      <c r="BD28" s="173"/>
      <c r="BE28" s="173"/>
      <c r="BF28" s="173"/>
      <c r="BG28" s="187"/>
      <c r="BH28" s="289"/>
    </row>
    <row r="29" spans="2:60" ht="11.25" customHeight="1">
      <c r="B29" s="242"/>
      <c r="C29" s="243"/>
      <c r="D29" s="243"/>
      <c r="E29" s="243"/>
      <c r="F29" s="243"/>
      <c r="G29" s="243"/>
      <c r="H29" s="239"/>
      <c r="I29" s="239"/>
      <c r="J29" s="240"/>
      <c r="K29" s="240"/>
      <c r="L29" s="240"/>
      <c r="M29" s="240"/>
      <c r="N29" s="240"/>
      <c r="O29" s="240"/>
      <c r="P29" s="240"/>
      <c r="Q29" s="240"/>
      <c r="R29" s="240"/>
      <c r="S29" s="240"/>
      <c r="T29" s="240"/>
      <c r="U29" s="244"/>
      <c r="V29" s="244"/>
      <c r="W29" s="245"/>
      <c r="X29" s="245"/>
      <c r="Y29" s="245"/>
      <c r="Z29" s="245"/>
      <c r="AA29" s="245"/>
      <c r="AB29" s="245"/>
      <c r="AC29" s="245"/>
      <c r="AD29" s="245"/>
      <c r="AE29" s="245"/>
      <c r="AF29" s="245"/>
      <c r="AG29" s="245"/>
      <c r="AH29" s="246"/>
      <c r="AJ29" s="293"/>
      <c r="AK29" s="182"/>
      <c r="AL29" s="173"/>
      <c r="AM29" s="173"/>
      <c r="AN29" s="173"/>
      <c r="AO29" s="173"/>
      <c r="AP29" s="173"/>
      <c r="AQ29" s="187"/>
      <c r="AR29" s="182"/>
      <c r="AS29" s="173"/>
      <c r="AT29" s="188"/>
      <c r="AU29" s="173"/>
      <c r="AV29" s="173"/>
      <c r="AW29" s="173"/>
      <c r="AX29" s="173"/>
      <c r="AY29" s="173"/>
      <c r="AZ29" s="173"/>
      <c r="BA29" s="174"/>
      <c r="BB29" s="195"/>
      <c r="BC29" s="173"/>
      <c r="BD29" s="173"/>
      <c r="BE29" s="173"/>
      <c r="BF29" s="173"/>
      <c r="BG29" s="187"/>
      <c r="BH29" s="289"/>
    </row>
    <row r="30" spans="2:60" ht="11.25" customHeight="1">
      <c r="B30" s="242"/>
      <c r="C30" s="243"/>
      <c r="D30" s="243"/>
      <c r="E30" s="243"/>
      <c r="F30" s="243"/>
      <c r="G30" s="243"/>
      <c r="H30" s="239"/>
      <c r="I30" s="239"/>
      <c r="J30" s="240"/>
      <c r="K30" s="240"/>
      <c r="L30" s="240"/>
      <c r="M30" s="240"/>
      <c r="N30" s="240"/>
      <c r="O30" s="240"/>
      <c r="P30" s="240"/>
      <c r="Q30" s="240"/>
      <c r="R30" s="240"/>
      <c r="S30" s="240"/>
      <c r="T30" s="240"/>
      <c r="U30" s="244"/>
      <c r="V30" s="244"/>
      <c r="W30" s="245"/>
      <c r="X30" s="245"/>
      <c r="Y30" s="245"/>
      <c r="Z30" s="245"/>
      <c r="AA30" s="245"/>
      <c r="AB30" s="245"/>
      <c r="AC30" s="245"/>
      <c r="AD30" s="245"/>
      <c r="AE30" s="245"/>
      <c r="AF30" s="245"/>
      <c r="AG30" s="245"/>
      <c r="AH30" s="246"/>
      <c r="AK30" s="182"/>
      <c r="AL30" s="173"/>
      <c r="AM30" s="173"/>
      <c r="AN30" s="173"/>
      <c r="AO30" s="173"/>
      <c r="AP30" s="173"/>
      <c r="AQ30" s="187"/>
      <c r="AR30" s="182"/>
      <c r="AS30" s="173"/>
      <c r="AT30" s="188"/>
      <c r="AU30" s="173"/>
      <c r="AV30" s="173"/>
      <c r="AW30" s="173"/>
      <c r="AX30" s="173"/>
      <c r="AY30" s="173"/>
      <c r="AZ30" s="173"/>
      <c r="BA30" s="174"/>
      <c r="BB30" s="195"/>
      <c r="BC30" s="173"/>
      <c r="BD30" s="173"/>
      <c r="BE30" s="173"/>
      <c r="BF30" s="173"/>
      <c r="BG30" s="187"/>
      <c r="BH30" s="289"/>
    </row>
    <row r="31" spans="2:60" ht="11.25" customHeight="1">
      <c r="B31" s="242"/>
      <c r="C31" s="243"/>
      <c r="D31" s="243"/>
      <c r="E31" s="243"/>
      <c r="F31" s="243"/>
      <c r="G31" s="243"/>
      <c r="H31" s="239"/>
      <c r="I31" s="239"/>
      <c r="J31" s="240"/>
      <c r="K31" s="240"/>
      <c r="L31" s="240"/>
      <c r="M31" s="240"/>
      <c r="N31" s="240"/>
      <c r="O31" s="240"/>
      <c r="P31" s="240"/>
      <c r="Q31" s="240"/>
      <c r="R31" s="240"/>
      <c r="S31" s="240"/>
      <c r="T31" s="240"/>
      <c r="U31" s="244"/>
      <c r="V31" s="244"/>
      <c r="W31" s="245"/>
      <c r="X31" s="245"/>
      <c r="Y31" s="245"/>
      <c r="Z31" s="245"/>
      <c r="AA31" s="245"/>
      <c r="AB31" s="245"/>
      <c r="AC31" s="245"/>
      <c r="AD31" s="245"/>
      <c r="AE31" s="245"/>
      <c r="AF31" s="245"/>
      <c r="AG31" s="245"/>
      <c r="AH31" s="246"/>
      <c r="AK31" s="182"/>
      <c r="AL31" s="173"/>
      <c r="AM31" s="173"/>
      <c r="AN31" s="173"/>
      <c r="AO31" s="173"/>
      <c r="AP31" s="173"/>
      <c r="AQ31" s="187"/>
      <c r="AR31" s="182"/>
      <c r="AS31" s="173"/>
      <c r="AT31" s="188"/>
      <c r="AU31" s="173"/>
      <c r="AV31" s="173"/>
      <c r="AW31" s="173"/>
      <c r="AX31" s="173"/>
      <c r="AY31" s="173"/>
      <c r="AZ31" s="173"/>
      <c r="BA31" s="174"/>
      <c r="BB31" s="195"/>
      <c r="BC31" s="173"/>
      <c r="BD31" s="173"/>
      <c r="BE31" s="173"/>
      <c r="BF31" s="173"/>
      <c r="BG31" s="187"/>
      <c r="BH31" s="289"/>
    </row>
    <row r="32" spans="2:60" ht="11.25" customHeight="1">
      <c r="B32" s="242"/>
      <c r="C32" s="243"/>
      <c r="D32" s="243"/>
      <c r="E32" s="243"/>
      <c r="F32" s="243"/>
      <c r="G32" s="243"/>
      <c r="H32" s="239"/>
      <c r="I32" s="239"/>
      <c r="J32" s="240"/>
      <c r="K32" s="240"/>
      <c r="L32" s="240"/>
      <c r="M32" s="240"/>
      <c r="N32" s="240"/>
      <c r="O32" s="240"/>
      <c r="P32" s="240"/>
      <c r="Q32" s="240"/>
      <c r="R32" s="240"/>
      <c r="S32" s="240"/>
      <c r="T32" s="240"/>
      <c r="U32" s="244"/>
      <c r="V32" s="244"/>
      <c r="W32" s="245"/>
      <c r="X32" s="245"/>
      <c r="Y32" s="245"/>
      <c r="Z32" s="245"/>
      <c r="AA32" s="245"/>
      <c r="AB32" s="245"/>
      <c r="AC32" s="245"/>
      <c r="AD32" s="245"/>
      <c r="AE32" s="245"/>
      <c r="AF32" s="245"/>
      <c r="AG32" s="245"/>
      <c r="AH32" s="246"/>
      <c r="AK32" s="182"/>
      <c r="AL32" s="173"/>
      <c r="AM32" s="173"/>
      <c r="AN32" s="173"/>
      <c r="AO32" s="173"/>
      <c r="AP32" s="173"/>
      <c r="AQ32" s="187"/>
      <c r="AR32" s="182"/>
      <c r="AS32" s="173"/>
      <c r="AT32" s="188"/>
      <c r="AU32" s="173"/>
      <c r="AV32" s="173"/>
      <c r="AW32" s="173"/>
      <c r="AX32" s="173"/>
      <c r="AY32" s="173"/>
      <c r="AZ32" s="173"/>
      <c r="BA32" s="174"/>
      <c r="BB32" s="195"/>
      <c r="BC32" s="173"/>
      <c r="BD32" s="173"/>
      <c r="BE32" s="173"/>
      <c r="BF32" s="173"/>
      <c r="BG32" s="187"/>
      <c r="BH32" s="289"/>
    </row>
    <row r="33" spans="2:60" ht="11.25" customHeight="1">
      <c r="B33" s="242"/>
      <c r="C33" s="243"/>
      <c r="D33" s="243"/>
      <c r="E33" s="243"/>
      <c r="F33" s="243"/>
      <c r="G33" s="243"/>
      <c r="H33" s="239"/>
      <c r="I33" s="239"/>
      <c r="J33" s="240"/>
      <c r="K33" s="240"/>
      <c r="L33" s="240"/>
      <c r="M33" s="240"/>
      <c r="N33" s="240"/>
      <c r="O33" s="240"/>
      <c r="P33" s="240"/>
      <c r="Q33" s="240"/>
      <c r="R33" s="240"/>
      <c r="S33" s="240"/>
      <c r="T33" s="240"/>
      <c r="U33" s="244"/>
      <c r="V33" s="244"/>
      <c r="W33" s="245"/>
      <c r="X33" s="245"/>
      <c r="Y33" s="245"/>
      <c r="Z33" s="245"/>
      <c r="AA33" s="245"/>
      <c r="AB33" s="245"/>
      <c r="AC33" s="245"/>
      <c r="AD33" s="245"/>
      <c r="AE33" s="245"/>
      <c r="AF33" s="245"/>
      <c r="AG33" s="245"/>
      <c r="AH33" s="246"/>
      <c r="AK33" s="182"/>
      <c r="AL33" s="173"/>
      <c r="AM33" s="173"/>
      <c r="AN33" s="173"/>
      <c r="AO33" s="173"/>
      <c r="AP33" s="173"/>
      <c r="AQ33" s="187"/>
      <c r="AR33" s="182"/>
      <c r="AS33" s="173"/>
      <c r="AT33" s="188"/>
      <c r="AU33" s="173"/>
      <c r="AV33" s="173"/>
      <c r="AW33" s="173"/>
      <c r="AX33" s="173"/>
      <c r="AY33" s="173"/>
      <c r="AZ33" s="173"/>
      <c r="BA33" s="174"/>
      <c r="BB33" s="195"/>
      <c r="BC33" s="173"/>
      <c r="BD33" s="173"/>
      <c r="BE33" s="173"/>
      <c r="BF33" s="173"/>
      <c r="BG33" s="187"/>
      <c r="BH33" s="289"/>
    </row>
    <row r="34" spans="2:60" ht="11.25" customHeight="1">
      <c r="B34" s="242"/>
      <c r="C34" s="243"/>
      <c r="D34" s="243"/>
      <c r="E34" s="243"/>
      <c r="F34" s="243"/>
      <c r="G34" s="243"/>
      <c r="H34" s="239"/>
      <c r="I34" s="239"/>
      <c r="J34" s="240"/>
      <c r="K34" s="240"/>
      <c r="L34" s="240"/>
      <c r="M34" s="240"/>
      <c r="N34" s="240"/>
      <c r="O34" s="240"/>
      <c r="P34" s="240"/>
      <c r="Q34" s="240"/>
      <c r="R34" s="240"/>
      <c r="S34" s="240"/>
      <c r="T34" s="240"/>
      <c r="U34" s="244"/>
      <c r="V34" s="244"/>
      <c r="W34" s="245"/>
      <c r="X34" s="245"/>
      <c r="Y34" s="245"/>
      <c r="Z34" s="245"/>
      <c r="AA34" s="245"/>
      <c r="AB34" s="245"/>
      <c r="AC34" s="245"/>
      <c r="AD34" s="245"/>
      <c r="AE34" s="245"/>
      <c r="AF34" s="245"/>
      <c r="AG34" s="245"/>
      <c r="AH34" s="246"/>
      <c r="AK34" s="182"/>
      <c r="AL34" s="173"/>
      <c r="AM34" s="173"/>
      <c r="AN34" s="173"/>
      <c r="AO34" s="173"/>
      <c r="AP34" s="173"/>
      <c r="AQ34" s="187"/>
      <c r="AR34" s="182"/>
      <c r="AS34" s="173"/>
      <c r="AT34" s="188"/>
      <c r="AU34" s="173"/>
      <c r="AV34" s="173"/>
      <c r="AW34" s="173"/>
      <c r="AX34" s="173"/>
      <c r="AY34" s="173"/>
      <c r="AZ34" s="173"/>
      <c r="BA34" s="174"/>
      <c r="BB34" s="195"/>
      <c r="BC34" s="173"/>
      <c r="BD34" s="173"/>
      <c r="BE34" s="173"/>
      <c r="BF34" s="173"/>
      <c r="BG34" s="187"/>
      <c r="BH34" s="289"/>
    </row>
    <row r="35" spans="2:60" ht="11.25" customHeight="1">
      <c r="B35" s="242"/>
      <c r="C35" s="243"/>
      <c r="D35" s="243"/>
      <c r="E35" s="243"/>
      <c r="F35" s="243"/>
      <c r="G35" s="243"/>
      <c r="H35" s="239"/>
      <c r="I35" s="239"/>
      <c r="J35" s="240"/>
      <c r="K35" s="240"/>
      <c r="L35" s="240"/>
      <c r="M35" s="240"/>
      <c r="N35" s="240"/>
      <c r="O35" s="240"/>
      <c r="P35" s="240"/>
      <c r="Q35" s="240"/>
      <c r="R35" s="240"/>
      <c r="S35" s="240"/>
      <c r="T35" s="240"/>
      <c r="U35" s="244"/>
      <c r="V35" s="244"/>
      <c r="W35" s="245"/>
      <c r="X35" s="245"/>
      <c r="Y35" s="245"/>
      <c r="Z35" s="245"/>
      <c r="AA35" s="245"/>
      <c r="AB35" s="245"/>
      <c r="AC35" s="245"/>
      <c r="AD35" s="245"/>
      <c r="AE35" s="245"/>
      <c r="AF35" s="245"/>
      <c r="AG35" s="245"/>
      <c r="AH35" s="246"/>
      <c r="AK35" s="182"/>
      <c r="AL35" s="173"/>
      <c r="AM35" s="173"/>
      <c r="AN35" s="173"/>
      <c r="AO35" s="173"/>
      <c r="AP35" s="173"/>
      <c r="AQ35" s="187"/>
      <c r="AR35" s="182"/>
      <c r="AS35" s="173"/>
      <c r="AT35" s="188"/>
      <c r="AU35" s="173"/>
      <c r="AV35" s="173"/>
      <c r="AW35" s="173"/>
      <c r="AX35" s="173"/>
      <c r="AY35" s="173"/>
      <c r="AZ35" s="173"/>
      <c r="BA35" s="174"/>
      <c r="BB35" s="195"/>
      <c r="BC35" s="173"/>
      <c r="BD35" s="173"/>
      <c r="BE35" s="173"/>
      <c r="BF35" s="173"/>
      <c r="BG35" s="187"/>
      <c r="BH35" s="289"/>
    </row>
    <row r="36" spans="2:60" ht="11.25" customHeight="1">
      <c r="B36" s="242"/>
      <c r="C36" s="243"/>
      <c r="D36" s="243"/>
      <c r="E36" s="243"/>
      <c r="F36" s="243"/>
      <c r="G36" s="243"/>
      <c r="H36" s="239"/>
      <c r="I36" s="239"/>
      <c r="J36" s="240"/>
      <c r="K36" s="240"/>
      <c r="L36" s="240"/>
      <c r="M36" s="240"/>
      <c r="N36" s="240"/>
      <c r="O36" s="240"/>
      <c r="P36" s="240"/>
      <c r="Q36" s="240"/>
      <c r="R36" s="240"/>
      <c r="S36" s="240"/>
      <c r="T36" s="240"/>
      <c r="U36" s="244"/>
      <c r="V36" s="244"/>
      <c r="W36" s="245"/>
      <c r="X36" s="245"/>
      <c r="Y36" s="245"/>
      <c r="Z36" s="245"/>
      <c r="AA36" s="245"/>
      <c r="AB36" s="245"/>
      <c r="AC36" s="245"/>
      <c r="AD36" s="245"/>
      <c r="AE36" s="245"/>
      <c r="AF36" s="245"/>
      <c r="AG36" s="245"/>
      <c r="AH36" s="246"/>
      <c r="AJ36" s="104"/>
      <c r="AK36" s="182"/>
      <c r="AL36" s="173"/>
      <c r="AM36" s="173"/>
      <c r="AN36" s="173"/>
      <c r="AO36" s="173"/>
      <c r="AP36" s="173"/>
      <c r="AQ36" s="187"/>
      <c r="AR36" s="182"/>
      <c r="AS36" s="173"/>
      <c r="AT36" s="188"/>
      <c r="AU36" s="173"/>
      <c r="AV36" s="173"/>
      <c r="AW36" s="173"/>
      <c r="AX36" s="173"/>
      <c r="AY36" s="173"/>
      <c r="AZ36" s="173"/>
      <c r="BA36" s="174"/>
      <c r="BB36" s="195"/>
      <c r="BC36" s="173"/>
      <c r="BD36" s="173"/>
      <c r="BE36" s="173"/>
      <c r="BF36" s="173"/>
      <c r="BG36" s="187"/>
      <c r="BH36" s="289"/>
    </row>
    <row r="37" spans="2:60" ht="11.25" customHeight="1">
      <c r="B37" s="242"/>
      <c r="C37" s="243"/>
      <c r="D37" s="243"/>
      <c r="E37" s="243"/>
      <c r="F37" s="243"/>
      <c r="G37" s="243"/>
      <c r="H37" s="239"/>
      <c r="I37" s="239"/>
      <c r="J37" s="240"/>
      <c r="K37" s="240"/>
      <c r="L37" s="240"/>
      <c r="M37" s="240"/>
      <c r="N37" s="240"/>
      <c r="O37" s="240"/>
      <c r="P37" s="240"/>
      <c r="Q37" s="240"/>
      <c r="R37" s="240"/>
      <c r="S37" s="240"/>
      <c r="T37" s="240"/>
      <c r="U37" s="244"/>
      <c r="V37" s="244"/>
      <c r="W37" s="245"/>
      <c r="X37" s="245"/>
      <c r="Y37" s="245"/>
      <c r="Z37" s="245"/>
      <c r="AA37" s="245"/>
      <c r="AB37" s="245"/>
      <c r="AC37" s="245"/>
      <c r="AD37" s="245"/>
      <c r="AE37" s="245"/>
      <c r="AF37" s="245"/>
      <c r="AG37" s="245"/>
      <c r="AH37" s="246"/>
      <c r="AJ37" s="105"/>
      <c r="AK37" s="182"/>
      <c r="AL37" s="173"/>
      <c r="AM37" s="173"/>
      <c r="AN37" s="173"/>
      <c r="AO37" s="173"/>
      <c r="AP37" s="173"/>
      <c r="AQ37" s="187"/>
      <c r="AR37" s="182"/>
      <c r="AS37" s="173"/>
      <c r="AT37" s="188"/>
      <c r="AU37" s="173"/>
      <c r="AV37" s="173"/>
      <c r="AW37" s="173"/>
      <c r="AX37" s="173"/>
      <c r="AY37" s="173"/>
      <c r="AZ37" s="173"/>
      <c r="BA37" s="174"/>
      <c r="BB37" s="195"/>
      <c r="BC37" s="173"/>
      <c r="BD37" s="173"/>
      <c r="BE37" s="173"/>
      <c r="BF37" s="173"/>
      <c r="BG37" s="187"/>
      <c r="BH37" s="289"/>
    </row>
    <row r="38" spans="2:60" ht="11.25" customHeight="1">
      <c r="B38" s="242"/>
      <c r="C38" s="243"/>
      <c r="D38" s="243"/>
      <c r="E38" s="243"/>
      <c r="F38" s="243"/>
      <c r="G38" s="243"/>
      <c r="H38" s="239"/>
      <c r="I38" s="239"/>
      <c r="J38" s="240"/>
      <c r="K38" s="240"/>
      <c r="L38" s="240"/>
      <c r="M38" s="240"/>
      <c r="N38" s="240"/>
      <c r="O38" s="240"/>
      <c r="P38" s="240"/>
      <c r="Q38" s="240"/>
      <c r="R38" s="240"/>
      <c r="S38" s="240"/>
      <c r="T38" s="240"/>
      <c r="U38" s="244"/>
      <c r="V38" s="244"/>
      <c r="W38" s="245"/>
      <c r="X38" s="245"/>
      <c r="Y38" s="245"/>
      <c r="Z38" s="245"/>
      <c r="AA38" s="245"/>
      <c r="AB38" s="245"/>
      <c r="AC38" s="245"/>
      <c r="AD38" s="245"/>
      <c r="AE38" s="245"/>
      <c r="AF38" s="245"/>
      <c r="AG38" s="245"/>
      <c r="AH38" s="246"/>
      <c r="AK38" s="182"/>
      <c r="AL38" s="173"/>
      <c r="AM38" s="173"/>
      <c r="AN38" s="173"/>
      <c r="AO38" s="173"/>
      <c r="AP38" s="173"/>
      <c r="AQ38" s="187"/>
      <c r="AR38" s="182"/>
      <c r="AS38" s="173"/>
      <c r="AT38" s="188"/>
      <c r="AU38" s="173"/>
      <c r="AV38" s="173"/>
      <c r="AW38" s="173"/>
      <c r="AX38" s="173"/>
      <c r="AY38" s="173"/>
      <c r="AZ38" s="173"/>
      <c r="BA38" s="174"/>
      <c r="BB38" s="195"/>
      <c r="BC38" s="173"/>
      <c r="BD38" s="173"/>
      <c r="BE38" s="173"/>
      <c r="BF38" s="173"/>
      <c r="BG38" s="187"/>
      <c r="BH38" s="289"/>
    </row>
    <row r="39" spans="2:60" ht="11.25" customHeight="1">
      <c r="B39" s="242"/>
      <c r="C39" s="243"/>
      <c r="D39" s="243"/>
      <c r="E39" s="243"/>
      <c r="F39" s="243"/>
      <c r="G39" s="243"/>
      <c r="H39" s="239"/>
      <c r="I39" s="239"/>
      <c r="J39" s="240"/>
      <c r="K39" s="240"/>
      <c r="L39" s="240"/>
      <c r="M39" s="240"/>
      <c r="N39" s="240"/>
      <c r="O39" s="240"/>
      <c r="P39" s="240"/>
      <c r="Q39" s="240"/>
      <c r="R39" s="240"/>
      <c r="S39" s="240"/>
      <c r="T39" s="240"/>
      <c r="U39" s="244"/>
      <c r="V39" s="244"/>
      <c r="W39" s="245"/>
      <c r="X39" s="245"/>
      <c r="Y39" s="245"/>
      <c r="Z39" s="245"/>
      <c r="AA39" s="245"/>
      <c r="AB39" s="245"/>
      <c r="AC39" s="245"/>
      <c r="AD39" s="245"/>
      <c r="AE39" s="245"/>
      <c r="AF39" s="245"/>
      <c r="AG39" s="245"/>
      <c r="AH39" s="246"/>
      <c r="AK39" s="182"/>
      <c r="AL39" s="173"/>
      <c r="AM39" s="173"/>
      <c r="AN39" s="173"/>
      <c r="AO39" s="173"/>
      <c r="AP39" s="173"/>
      <c r="AQ39" s="187"/>
      <c r="AR39" s="182"/>
      <c r="AS39" s="173"/>
      <c r="AT39" s="188"/>
      <c r="AU39" s="173"/>
      <c r="AV39" s="173"/>
      <c r="AW39" s="173"/>
      <c r="AX39" s="173"/>
      <c r="AY39" s="173"/>
      <c r="AZ39" s="173"/>
      <c r="BA39" s="174"/>
      <c r="BB39" s="195"/>
      <c r="BC39" s="173"/>
      <c r="BD39" s="173"/>
      <c r="BE39" s="173"/>
      <c r="BF39" s="173"/>
      <c r="BG39" s="187"/>
      <c r="BH39" s="289"/>
    </row>
    <row r="40" spans="2:60" ht="11.25" customHeight="1">
      <c r="B40" s="242"/>
      <c r="C40" s="243"/>
      <c r="D40" s="243"/>
      <c r="E40" s="243"/>
      <c r="F40" s="243"/>
      <c r="G40" s="243"/>
      <c r="H40" s="239"/>
      <c r="I40" s="239"/>
      <c r="J40" s="240"/>
      <c r="K40" s="240"/>
      <c r="L40" s="240"/>
      <c r="M40" s="240"/>
      <c r="N40" s="240"/>
      <c r="O40" s="240"/>
      <c r="P40" s="240"/>
      <c r="Q40" s="240"/>
      <c r="R40" s="240"/>
      <c r="S40" s="240"/>
      <c r="T40" s="240"/>
      <c r="U40" s="244"/>
      <c r="V40" s="244"/>
      <c r="W40" s="245"/>
      <c r="X40" s="245"/>
      <c r="Y40" s="245"/>
      <c r="Z40" s="245"/>
      <c r="AA40" s="245"/>
      <c r="AB40" s="245"/>
      <c r="AC40" s="245"/>
      <c r="AD40" s="245"/>
      <c r="AE40" s="245"/>
      <c r="AF40" s="245"/>
      <c r="AG40" s="245"/>
      <c r="AH40" s="246"/>
      <c r="AK40" s="182"/>
      <c r="AL40" s="173"/>
      <c r="AM40" s="173"/>
      <c r="AN40" s="173"/>
      <c r="AO40" s="173"/>
      <c r="AP40" s="173"/>
      <c r="AQ40" s="187"/>
      <c r="AR40" s="182"/>
      <c r="AS40" s="173"/>
      <c r="AT40" s="188"/>
      <c r="AU40" s="173"/>
      <c r="AV40" s="173"/>
      <c r="AW40" s="173"/>
      <c r="AX40" s="173"/>
      <c r="AY40" s="173"/>
      <c r="AZ40" s="173"/>
      <c r="BA40" s="174"/>
      <c r="BB40" s="195"/>
      <c r="BC40" s="173"/>
      <c r="BD40" s="173"/>
      <c r="BE40" s="173"/>
      <c r="BF40" s="173"/>
      <c r="BG40" s="187"/>
      <c r="BH40" s="289"/>
    </row>
    <row r="41" spans="2:60" ht="10.5" customHeight="1">
      <c r="B41" s="242"/>
      <c r="C41" s="243"/>
      <c r="D41" s="243"/>
      <c r="E41" s="243"/>
      <c r="F41" s="243"/>
      <c r="G41" s="243"/>
      <c r="H41" s="239"/>
      <c r="I41" s="239"/>
      <c r="J41" s="240"/>
      <c r="K41" s="240"/>
      <c r="L41" s="240"/>
      <c r="M41" s="240"/>
      <c r="N41" s="240"/>
      <c r="O41" s="240"/>
      <c r="P41" s="240"/>
      <c r="Q41" s="240"/>
      <c r="R41" s="240"/>
      <c r="S41" s="240"/>
      <c r="T41" s="240"/>
      <c r="U41" s="244"/>
      <c r="V41" s="244"/>
      <c r="W41" s="245"/>
      <c r="X41" s="245"/>
      <c r="Y41" s="245"/>
      <c r="Z41" s="245"/>
      <c r="AA41" s="245"/>
      <c r="AB41" s="245"/>
      <c r="AC41" s="245"/>
      <c r="AD41" s="245"/>
      <c r="AE41" s="245"/>
      <c r="AF41" s="245"/>
      <c r="AG41" s="245"/>
      <c r="AH41" s="246"/>
      <c r="AK41" s="182"/>
      <c r="AL41" s="173"/>
      <c r="AM41" s="173"/>
      <c r="AN41" s="173"/>
      <c r="AO41" s="173"/>
      <c r="AP41" s="173"/>
      <c r="AQ41" s="187"/>
      <c r="AR41" s="182"/>
      <c r="AS41" s="173"/>
      <c r="AT41" s="188"/>
      <c r="AU41" s="173"/>
      <c r="AV41" s="173"/>
      <c r="AW41" s="173"/>
      <c r="AX41" s="173"/>
      <c r="AY41" s="173"/>
      <c r="AZ41" s="173"/>
      <c r="BA41" s="174"/>
      <c r="BB41" s="195"/>
      <c r="BC41" s="173"/>
      <c r="BD41" s="173"/>
      <c r="BE41" s="173"/>
      <c r="BF41" s="173"/>
      <c r="BG41" s="187"/>
      <c r="BH41" s="289"/>
    </row>
    <row r="42" spans="2:60" ht="10.5" customHeight="1">
      <c r="B42" s="242"/>
      <c r="C42" s="243"/>
      <c r="D42" s="243"/>
      <c r="E42" s="243"/>
      <c r="F42" s="243"/>
      <c r="G42" s="243"/>
      <c r="H42" s="239"/>
      <c r="I42" s="239"/>
      <c r="J42" s="240"/>
      <c r="K42" s="240"/>
      <c r="L42" s="240"/>
      <c r="M42" s="240"/>
      <c r="N42" s="240"/>
      <c r="O42" s="240"/>
      <c r="P42" s="240"/>
      <c r="Q42" s="240"/>
      <c r="R42" s="240"/>
      <c r="S42" s="240"/>
      <c r="T42" s="240"/>
      <c r="U42" s="244"/>
      <c r="V42" s="244"/>
      <c r="W42" s="245"/>
      <c r="X42" s="245"/>
      <c r="Y42" s="245"/>
      <c r="Z42" s="245"/>
      <c r="AA42" s="245"/>
      <c r="AB42" s="245"/>
      <c r="AC42" s="245"/>
      <c r="AD42" s="245"/>
      <c r="AE42" s="245"/>
      <c r="AF42" s="245"/>
      <c r="AG42" s="245"/>
      <c r="AH42" s="246"/>
      <c r="AK42" s="182"/>
      <c r="AL42" s="173"/>
      <c r="AM42" s="173"/>
      <c r="AN42" s="173"/>
      <c r="AO42" s="173"/>
      <c r="AP42" s="173"/>
      <c r="AQ42" s="187"/>
      <c r="AR42" s="182"/>
      <c r="AS42" s="173"/>
      <c r="AT42" s="188"/>
      <c r="AU42" s="173"/>
      <c r="AV42" s="173"/>
      <c r="AW42" s="173"/>
      <c r="AX42" s="173"/>
      <c r="AY42" s="173"/>
      <c r="AZ42" s="173"/>
      <c r="BA42" s="174"/>
      <c r="BB42" s="195"/>
      <c r="BC42" s="173"/>
      <c r="BD42" s="173"/>
      <c r="BE42" s="173"/>
      <c r="BF42" s="173"/>
      <c r="BG42" s="187"/>
      <c r="BH42" s="289"/>
    </row>
    <row r="43" spans="2:60" ht="10.5" customHeight="1">
      <c r="B43" s="242"/>
      <c r="C43" s="243"/>
      <c r="D43" s="243"/>
      <c r="E43" s="243"/>
      <c r="F43" s="243"/>
      <c r="G43" s="243"/>
      <c r="H43" s="239"/>
      <c r="I43" s="239"/>
      <c r="J43" s="240"/>
      <c r="K43" s="240"/>
      <c r="L43" s="240"/>
      <c r="M43" s="240"/>
      <c r="N43" s="240"/>
      <c r="O43" s="240"/>
      <c r="P43" s="240"/>
      <c r="Q43" s="240"/>
      <c r="R43" s="240"/>
      <c r="S43" s="240"/>
      <c r="T43" s="240"/>
      <c r="U43" s="244"/>
      <c r="V43" s="244"/>
      <c r="W43" s="245"/>
      <c r="X43" s="245"/>
      <c r="Y43" s="245"/>
      <c r="Z43" s="245"/>
      <c r="AA43" s="245"/>
      <c r="AB43" s="245"/>
      <c r="AC43" s="245"/>
      <c r="AD43" s="245"/>
      <c r="AE43" s="245"/>
      <c r="AF43" s="245"/>
      <c r="AG43" s="245"/>
      <c r="AH43" s="246"/>
      <c r="AK43" s="182"/>
      <c r="AL43" s="173"/>
      <c r="AM43" s="173"/>
      <c r="AN43" s="173"/>
      <c r="AO43" s="173"/>
      <c r="AP43" s="173"/>
      <c r="AQ43" s="187"/>
      <c r="AR43" s="182"/>
      <c r="AS43" s="173"/>
      <c r="AT43" s="188"/>
      <c r="AU43" s="173"/>
      <c r="AV43" s="173"/>
      <c r="AW43" s="173"/>
      <c r="AX43" s="173"/>
      <c r="AY43" s="173"/>
      <c r="AZ43" s="173"/>
      <c r="BA43" s="174"/>
      <c r="BB43" s="195"/>
      <c r="BC43" s="173"/>
      <c r="BD43" s="173"/>
      <c r="BE43" s="173"/>
      <c r="BF43" s="173"/>
      <c r="BG43" s="187"/>
      <c r="BH43" s="289"/>
    </row>
    <row r="44" spans="2:60" ht="10.5" customHeight="1">
      <c r="B44" s="242"/>
      <c r="C44" s="243"/>
      <c r="D44" s="243"/>
      <c r="E44" s="243"/>
      <c r="F44" s="243"/>
      <c r="G44" s="243"/>
      <c r="H44" s="239"/>
      <c r="I44" s="239"/>
      <c r="J44" s="240"/>
      <c r="K44" s="240"/>
      <c r="L44" s="240"/>
      <c r="M44" s="240"/>
      <c r="N44" s="240"/>
      <c r="O44" s="240"/>
      <c r="P44" s="240"/>
      <c r="Q44" s="240"/>
      <c r="R44" s="240"/>
      <c r="S44" s="240"/>
      <c r="T44" s="240"/>
      <c r="U44" s="244"/>
      <c r="V44" s="244"/>
      <c r="W44" s="245"/>
      <c r="X44" s="245"/>
      <c r="Y44" s="245"/>
      <c r="Z44" s="245"/>
      <c r="AA44" s="245"/>
      <c r="AB44" s="245"/>
      <c r="AC44" s="245"/>
      <c r="AD44" s="245"/>
      <c r="AE44" s="245"/>
      <c r="AF44" s="245"/>
      <c r="AG44" s="245"/>
      <c r="AH44" s="246"/>
      <c r="AK44" s="182"/>
      <c r="AL44" s="173"/>
      <c r="AM44" s="173"/>
      <c r="AN44" s="173"/>
      <c r="AO44" s="173"/>
      <c r="AP44" s="173"/>
      <c r="AQ44" s="187"/>
      <c r="AR44" s="182"/>
      <c r="AS44" s="173"/>
      <c r="AT44" s="188"/>
      <c r="AU44" s="173"/>
      <c r="AV44" s="173"/>
      <c r="AW44" s="173"/>
      <c r="AX44" s="173"/>
      <c r="AY44" s="173"/>
      <c r="AZ44" s="173"/>
      <c r="BA44" s="174"/>
      <c r="BB44" s="195"/>
      <c r="BC44" s="173"/>
      <c r="BD44" s="173"/>
      <c r="BE44" s="173"/>
      <c r="BF44" s="173"/>
      <c r="BG44" s="187"/>
      <c r="BH44" s="289"/>
    </row>
    <row r="45" spans="2:60" ht="10.5" customHeight="1">
      <c r="B45" s="242"/>
      <c r="C45" s="243"/>
      <c r="D45" s="243"/>
      <c r="E45" s="243"/>
      <c r="F45" s="243"/>
      <c r="G45" s="243"/>
      <c r="H45" s="239"/>
      <c r="I45" s="239"/>
      <c r="J45" s="240"/>
      <c r="K45" s="240"/>
      <c r="L45" s="240"/>
      <c r="M45" s="240"/>
      <c r="N45" s="240"/>
      <c r="O45" s="240"/>
      <c r="P45" s="240"/>
      <c r="Q45" s="240"/>
      <c r="R45" s="240"/>
      <c r="S45" s="240"/>
      <c r="T45" s="240"/>
      <c r="U45" s="244"/>
      <c r="V45" s="244"/>
      <c r="W45" s="245"/>
      <c r="X45" s="245"/>
      <c r="Y45" s="245"/>
      <c r="Z45" s="245"/>
      <c r="AA45" s="245"/>
      <c r="AB45" s="245"/>
      <c r="AC45" s="245"/>
      <c r="AD45" s="245"/>
      <c r="AE45" s="245"/>
      <c r="AF45" s="245"/>
      <c r="AG45" s="245"/>
      <c r="AH45" s="246"/>
      <c r="AK45" s="182"/>
      <c r="AL45" s="173"/>
      <c r="AM45" s="173"/>
      <c r="AN45" s="173"/>
      <c r="AO45" s="173"/>
      <c r="AP45" s="173"/>
      <c r="AQ45" s="187"/>
      <c r="AR45" s="182"/>
      <c r="AS45" s="173"/>
      <c r="AT45" s="188"/>
      <c r="AU45" s="173"/>
      <c r="AV45" s="173"/>
      <c r="AW45" s="173"/>
      <c r="AX45" s="173"/>
      <c r="AY45" s="173"/>
      <c r="AZ45" s="173"/>
      <c r="BA45" s="174"/>
      <c r="BB45" s="195"/>
      <c r="BC45" s="173"/>
      <c r="BD45" s="173"/>
      <c r="BE45" s="173"/>
      <c r="BF45" s="173"/>
      <c r="BG45" s="187"/>
      <c r="BH45" s="289"/>
    </row>
    <row r="46" spans="2:60" ht="10.5" customHeight="1">
      <c r="B46" s="242"/>
      <c r="C46" s="243"/>
      <c r="D46" s="243"/>
      <c r="E46" s="243"/>
      <c r="F46" s="243"/>
      <c r="G46" s="243"/>
      <c r="H46" s="239"/>
      <c r="I46" s="239"/>
      <c r="J46" s="240"/>
      <c r="K46" s="240"/>
      <c r="L46" s="240"/>
      <c r="M46" s="240"/>
      <c r="N46" s="240"/>
      <c r="O46" s="240"/>
      <c r="P46" s="240"/>
      <c r="Q46" s="240"/>
      <c r="R46" s="240"/>
      <c r="S46" s="240"/>
      <c r="T46" s="240"/>
      <c r="U46" s="244"/>
      <c r="V46" s="244"/>
      <c r="W46" s="245"/>
      <c r="X46" s="245"/>
      <c r="Y46" s="245"/>
      <c r="Z46" s="245"/>
      <c r="AA46" s="245"/>
      <c r="AB46" s="245"/>
      <c r="AC46" s="245"/>
      <c r="AD46" s="245"/>
      <c r="AE46" s="245"/>
      <c r="AF46" s="245"/>
      <c r="AG46" s="245"/>
      <c r="AH46" s="246"/>
      <c r="AK46" s="182"/>
      <c r="AL46" s="173"/>
      <c r="AM46" s="173"/>
      <c r="AN46" s="173"/>
      <c r="AO46" s="173"/>
      <c r="AP46" s="173"/>
      <c r="AQ46" s="187"/>
      <c r="AR46" s="182"/>
      <c r="AS46" s="173"/>
      <c r="AT46" s="188"/>
      <c r="AU46" s="173"/>
      <c r="AV46" s="173"/>
      <c r="AW46" s="173"/>
      <c r="AX46" s="173"/>
      <c r="AY46" s="173"/>
      <c r="AZ46" s="173"/>
      <c r="BA46" s="174"/>
      <c r="BB46" s="195"/>
      <c r="BC46" s="173"/>
      <c r="BD46" s="173"/>
      <c r="BE46" s="173"/>
      <c r="BF46" s="173"/>
      <c r="BG46" s="187"/>
      <c r="BH46" s="289"/>
    </row>
    <row r="47" spans="2:60" ht="10.5" customHeight="1">
      <c r="B47" s="242"/>
      <c r="C47" s="243"/>
      <c r="D47" s="243"/>
      <c r="E47" s="243"/>
      <c r="F47" s="243"/>
      <c r="G47" s="243"/>
      <c r="H47" s="239"/>
      <c r="I47" s="239"/>
      <c r="J47" s="240"/>
      <c r="K47" s="240"/>
      <c r="L47" s="240"/>
      <c r="M47" s="240"/>
      <c r="N47" s="240"/>
      <c r="O47" s="240"/>
      <c r="P47" s="240"/>
      <c r="Q47" s="240"/>
      <c r="R47" s="240"/>
      <c r="S47" s="240"/>
      <c r="T47" s="240"/>
      <c r="U47" s="244"/>
      <c r="V47" s="244"/>
      <c r="W47" s="245"/>
      <c r="X47" s="245"/>
      <c r="Y47" s="245"/>
      <c r="Z47" s="245"/>
      <c r="AA47" s="245"/>
      <c r="AB47" s="245"/>
      <c r="AC47" s="245"/>
      <c r="AD47" s="245"/>
      <c r="AE47" s="245"/>
      <c r="AF47" s="245"/>
      <c r="AG47" s="245"/>
      <c r="AH47" s="246"/>
      <c r="AK47" s="182"/>
      <c r="AL47" s="173"/>
      <c r="AM47" s="173"/>
      <c r="AN47" s="173"/>
      <c r="AO47" s="173"/>
      <c r="AP47" s="173"/>
      <c r="AQ47" s="187"/>
      <c r="AR47" s="182"/>
      <c r="AS47" s="173"/>
      <c r="AT47" s="188"/>
      <c r="AU47" s="173"/>
      <c r="AV47" s="173"/>
      <c r="AW47" s="173"/>
      <c r="AX47" s="173"/>
      <c r="AY47" s="173"/>
      <c r="AZ47" s="173"/>
      <c r="BA47" s="174"/>
      <c r="BB47" s="195"/>
      <c r="BC47" s="173"/>
      <c r="BD47" s="173"/>
      <c r="BE47" s="173"/>
      <c r="BF47" s="173"/>
      <c r="BG47" s="187"/>
      <c r="BH47" s="289"/>
    </row>
    <row r="48" spans="2:60" ht="10.5" customHeight="1">
      <c r="B48" s="242"/>
      <c r="C48" s="243"/>
      <c r="D48" s="243"/>
      <c r="E48" s="243"/>
      <c r="F48" s="243"/>
      <c r="G48" s="243"/>
      <c r="H48" s="239"/>
      <c r="I48" s="239"/>
      <c r="J48" s="240"/>
      <c r="K48" s="240"/>
      <c r="L48" s="240"/>
      <c r="M48" s="240"/>
      <c r="N48" s="240"/>
      <c r="O48" s="240"/>
      <c r="P48" s="240"/>
      <c r="Q48" s="240"/>
      <c r="R48" s="240"/>
      <c r="S48" s="240"/>
      <c r="T48" s="240"/>
      <c r="U48" s="244"/>
      <c r="V48" s="244"/>
      <c r="W48" s="245"/>
      <c r="X48" s="245"/>
      <c r="Y48" s="245"/>
      <c r="Z48" s="245"/>
      <c r="AA48" s="245"/>
      <c r="AB48" s="245"/>
      <c r="AC48" s="245"/>
      <c r="AD48" s="245"/>
      <c r="AE48" s="245"/>
      <c r="AF48" s="245"/>
      <c r="AG48" s="245"/>
      <c r="AH48" s="246"/>
      <c r="AK48" s="182"/>
      <c r="AL48" s="173"/>
      <c r="AM48" s="173"/>
      <c r="AN48" s="173"/>
      <c r="AO48" s="173"/>
      <c r="AP48" s="173"/>
      <c r="AQ48" s="187"/>
      <c r="AR48" s="182"/>
      <c r="AS48" s="173"/>
      <c r="AT48" s="188"/>
      <c r="AU48" s="173"/>
      <c r="AV48" s="173"/>
      <c r="AW48" s="173"/>
      <c r="AX48" s="173"/>
      <c r="AY48" s="173"/>
      <c r="AZ48" s="173"/>
      <c r="BA48" s="174"/>
      <c r="BB48" s="195"/>
      <c r="BC48" s="173"/>
      <c r="BD48" s="173"/>
      <c r="BE48" s="173"/>
      <c r="BF48" s="173"/>
      <c r="BG48" s="187"/>
      <c r="BH48" s="289"/>
    </row>
    <row r="49" spans="2:60" ht="10.5" customHeight="1">
      <c r="B49" s="242"/>
      <c r="C49" s="243"/>
      <c r="D49" s="243"/>
      <c r="E49" s="243"/>
      <c r="F49" s="243"/>
      <c r="G49" s="243"/>
      <c r="H49" s="239"/>
      <c r="I49" s="239"/>
      <c r="J49" s="240"/>
      <c r="K49" s="240"/>
      <c r="L49" s="240"/>
      <c r="M49" s="240"/>
      <c r="N49" s="240"/>
      <c r="O49" s="240"/>
      <c r="P49" s="240"/>
      <c r="Q49" s="240"/>
      <c r="R49" s="240"/>
      <c r="S49" s="240"/>
      <c r="T49" s="240"/>
      <c r="U49" s="244"/>
      <c r="V49" s="244"/>
      <c r="W49" s="245"/>
      <c r="X49" s="245"/>
      <c r="Y49" s="245"/>
      <c r="Z49" s="245"/>
      <c r="AA49" s="245"/>
      <c r="AB49" s="245"/>
      <c r="AC49" s="245"/>
      <c r="AD49" s="245"/>
      <c r="AE49" s="245"/>
      <c r="AF49" s="245"/>
      <c r="AG49" s="245"/>
      <c r="AH49" s="246"/>
      <c r="AK49" s="182"/>
      <c r="AL49" s="173"/>
      <c r="AM49" s="173"/>
      <c r="AN49" s="173"/>
      <c r="AO49" s="173"/>
      <c r="AP49" s="173"/>
      <c r="AQ49" s="187"/>
      <c r="AR49" s="182"/>
      <c r="AS49" s="173"/>
      <c r="AT49" s="188"/>
      <c r="AU49" s="173"/>
      <c r="AV49" s="173"/>
      <c r="AW49" s="173"/>
      <c r="AX49" s="173"/>
      <c r="AY49" s="173"/>
      <c r="AZ49" s="173"/>
      <c r="BA49" s="174"/>
      <c r="BB49" s="195"/>
      <c r="BC49" s="173"/>
      <c r="BD49" s="173"/>
      <c r="BE49" s="173"/>
      <c r="BF49" s="173"/>
      <c r="BG49" s="187"/>
      <c r="BH49" s="289"/>
    </row>
    <row r="50" spans="2:60" ht="10.5" customHeight="1">
      <c r="B50" s="242"/>
      <c r="C50" s="243"/>
      <c r="D50" s="243"/>
      <c r="E50" s="243"/>
      <c r="F50" s="243"/>
      <c r="G50" s="243"/>
      <c r="H50" s="239"/>
      <c r="I50" s="239"/>
      <c r="J50" s="240"/>
      <c r="K50" s="240"/>
      <c r="L50" s="240"/>
      <c r="M50" s="240"/>
      <c r="N50" s="240"/>
      <c r="O50" s="240"/>
      <c r="P50" s="240"/>
      <c r="Q50" s="240"/>
      <c r="R50" s="240"/>
      <c r="S50" s="240"/>
      <c r="T50" s="240"/>
      <c r="U50" s="244"/>
      <c r="V50" s="244"/>
      <c r="W50" s="245"/>
      <c r="X50" s="245"/>
      <c r="Y50" s="245"/>
      <c r="Z50" s="245"/>
      <c r="AA50" s="245"/>
      <c r="AB50" s="245"/>
      <c r="AC50" s="245"/>
      <c r="AD50" s="245"/>
      <c r="AE50" s="245"/>
      <c r="AF50" s="245"/>
      <c r="AG50" s="245"/>
      <c r="AH50" s="246"/>
      <c r="AK50" s="182"/>
      <c r="AL50" s="173"/>
      <c r="AM50" s="173"/>
      <c r="AN50" s="173"/>
      <c r="AO50" s="173"/>
      <c r="AP50" s="173"/>
      <c r="AQ50" s="187"/>
      <c r="AR50" s="182"/>
      <c r="AS50" s="173"/>
      <c r="AT50" s="188"/>
      <c r="AU50" s="173"/>
      <c r="AV50" s="173"/>
      <c r="AW50" s="173"/>
      <c r="AX50" s="173"/>
      <c r="AY50" s="173"/>
      <c r="AZ50" s="173"/>
      <c r="BA50" s="174"/>
      <c r="BB50" s="195"/>
      <c r="BC50" s="173"/>
      <c r="BD50" s="173"/>
      <c r="BE50" s="173"/>
      <c r="BF50" s="173"/>
      <c r="BG50" s="187"/>
      <c r="BH50" s="289"/>
    </row>
    <row r="51" spans="2:60" ht="10.5" customHeight="1">
      <c r="B51" s="242"/>
      <c r="C51" s="243"/>
      <c r="D51" s="243"/>
      <c r="E51" s="243"/>
      <c r="F51" s="243"/>
      <c r="G51" s="243"/>
      <c r="H51" s="239"/>
      <c r="I51" s="239"/>
      <c r="J51" s="240"/>
      <c r="K51" s="240"/>
      <c r="L51" s="240"/>
      <c r="M51" s="240"/>
      <c r="N51" s="240"/>
      <c r="O51" s="240"/>
      <c r="P51" s="240"/>
      <c r="Q51" s="240"/>
      <c r="R51" s="240"/>
      <c r="S51" s="240"/>
      <c r="T51" s="240"/>
      <c r="U51" s="244"/>
      <c r="V51" s="244"/>
      <c r="W51" s="245"/>
      <c r="X51" s="245"/>
      <c r="Y51" s="245"/>
      <c r="Z51" s="245"/>
      <c r="AA51" s="245"/>
      <c r="AB51" s="245"/>
      <c r="AC51" s="245"/>
      <c r="AD51" s="245"/>
      <c r="AE51" s="245"/>
      <c r="AF51" s="245"/>
      <c r="AG51" s="245"/>
      <c r="AH51" s="246"/>
      <c r="AK51" s="182"/>
      <c r="AL51" s="173"/>
      <c r="AM51" s="173"/>
      <c r="AN51" s="173"/>
      <c r="AO51" s="173"/>
      <c r="AP51" s="173"/>
      <c r="AQ51" s="187"/>
      <c r="AR51" s="182"/>
      <c r="AS51" s="173"/>
      <c r="AT51" s="188"/>
      <c r="AU51" s="173"/>
      <c r="AV51" s="173"/>
      <c r="AW51" s="173"/>
      <c r="AX51" s="173"/>
      <c r="AY51" s="173"/>
      <c r="AZ51" s="173"/>
      <c r="BA51" s="174"/>
      <c r="BB51" s="195"/>
      <c r="BC51" s="173"/>
      <c r="BD51" s="173"/>
      <c r="BE51" s="173"/>
      <c r="BF51" s="173"/>
      <c r="BG51" s="187"/>
      <c r="BH51" s="289"/>
    </row>
    <row r="52" spans="2:60" ht="10.5" customHeight="1">
      <c r="B52" s="242"/>
      <c r="C52" s="243"/>
      <c r="D52" s="243"/>
      <c r="E52" s="243"/>
      <c r="F52" s="243"/>
      <c r="G52" s="243"/>
      <c r="H52" s="239"/>
      <c r="I52" s="239"/>
      <c r="J52" s="240"/>
      <c r="K52" s="240"/>
      <c r="L52" s="240"/>
      <c r="M52" s="240"/>
      <c r="N52" s="240"/>
      <c r="O52" s="240"/>
      <c r="P52" s="240"/>
      <c r="Q52" s="240"/>
      <c r="R52" s="240"/>
      <c r="S52" s="240"/>
      <c r="T52" s="240"/>
      <c r="U52" s="244"/>
      <c r="V52" s="244"/>
      <c r="W52" s="245"/>
      <c r="X52" s="245"/>
      <c r="Y52" s="245"/>
      <c r="Z52" s="245"/>
      <c r="AA52" s="245"/>
      <c r="AB52" s="245"/>
      <c r="AC52" s="245"/>
      <c r="AD52" s="245"/>
      <c r="AE52" s="245"/>
      <c r="AF52" s="245"/>
      <c r="AG52" s="245"/>
      <c r="AH52" s="246"/>
      <c r="AK52" s="182"/>
      <c r="AL52" s="173"/>
      <c r="AM52" s="173"/>
      <c r="AN52" s="173"/>
      <c r="AO52" s="173"/>
      <c r="AP52" s="173"/>
      <c r="AQ52" s="187"/>
      <c r="AR52" s="182"/>
      <c r="AS52" s="173"/>
      <c r="AT52" s="188"/>
      <c r="AU52" s="173"/>
      <c r="AV52" s="173"/>
      <c r="AW52" s="173"/>
      <c r="AX52" s="173"/>
      <c r="AY52" s="173"/>
      <c r="AZ52" s="173"/>
      <c r="BA52" s="174"/>
      <c r="BB52" s="195"/>
      <c r="BC52" s="173"/>
      <c r="BD52" s="173"/>
      <c r="BE52" s="173"/>
      <c r="BF52" s="173"/>
      <c r="BG52" s="187"/>
      <c r="BH52" s="289"/>
    </row>
    <row r="53" spans="2:60" ht="10.5" customHeight="1">
      <c r="B53" s="242"/>
      <c r="C53" s="243"/>
      <c r="D53" s="243"/>
      <c r="E53" s="243"/>
      <c r="F53" s="243"/>
      <c r="G53" s="243"/>
      <c r="H53" s="239"/>
      <c r="I53" s="239"/>
      <c r="J53" s="240"/>
      <c r="K53" s="240"/>
      <c r="L53" s="240"/>
      <c r="M53" s="240"/>
      <c r="N53" s="240"/>
      <c r="O53" s="240"/>
      <c r="P53" s="240"/>
      <c r="Q53" s="240"/>
      <c r="R53" s="240"/>
      <c r="S53" s="240"/>
      <c r="T53" s="240"/>
      <c r="U53" s="244"/>
      <c r="V53" s="244"/>
      <c r="W53" s="245"/>
      <c r="X53" s="245"/>
      <c r="Y53" s="245"/>
      <c r="Z53" s="245"/>
      <c r="AA53" s="245"/>
      <c r="AB53" s="245"/>
      <c r="AC53" s="245"/>
      <c r="AD53" s="245"/>
      <c r="AE53" s="245"/>
      <c r="AF53" s="245"/>
      <c r="AG53" s="245"/>
      <c r="AH53" s="246"/>
      <c r="AK53" s="182"/>
      <c r="AL53" s="173"/>
      <c r="AM53" s="173"/>
      <c r="AN53" s="173"/>
      <c r="AO53" s="173"/>
      <c r="AP53" s="173"/>
      <c r="AQ53" s="187"/>
      <c r="AR53" s="182"/>
      <c r="AS53" s="173"/>
      <c r="AT53" s="188"/>
      <c r="AU53" s="173"/>
      <c r="AV53" s="173"/>
      <c r="AW53" s="173"/>
      <c r="AX53" s="173"/>
      <c r="AY53" s="173"/>
      <c r="AZ53" s="173"/>
      <c r="BA53" s="174"/>
      <c r="BB53" s="195"/>
      <c r="BC53" s="173"/>
      <c r="BD53" s="173"/>
      <c r="BE53" s="173"/>
      <c r="BF53" s="173"/>
      <c r="BG53" s="187"/>
      <c r="BH53" s="289"/>
    </row>
    <row r="54" spans="2:60" ht="10.5" customHeight="1">
      <c r="B54" s="242"/>
      <c r="C54" s="243"/>
      <c r="D54" s="243"/>
      <c r="E54" s="243"/>
      <c r="F54" s="243"/>
      <c r="G54" s="243"/>
      <c r="H54" s="239"/>
      <c r="I54" s="239"/>
      <c r="J54" s="240"/>
      <c r="K54" s="240"/>
      <c r="L54" s="240"/>
      <c r="M54" s="240"/>
      <c r="N54" s="240"/>
      <c r="O54" s="240"/>
      <c r="P54" s="240"/>
      <c r="Q54" s="240"/>
      <c r="R54" s="240"/>
      <c r="S54" s="240"/>
      <c r="T54" s="240"/>
      <c r="U54" s="244"/>
      <c r="V54" s="244"/>
      <c r="W54" s="245"/>
      <c r="X54" s="245"/>
      <c r="Y54" s="245"/>
      <c r="Z54" s="245"/>
      <c r="AA54" s="245"/>
      <c r="AB54" s="245"/>
      <c r="AC54" s="245"/>
      <c r="AD54" s="245"/>
      <c r="AE54" s="245"/>
      <c r="AF54" s="245"/>
      <c r="AG54" s="245"/>
      <c r="AH54" s="246"/>
      <c r="AK54" s="182"/>
      <c r="AL54" s="173"/>
      <c r="AM54" s="173"/>
      <c r="AN54" s="173"/>
      <c r="AO54" s="173"/>
      <c r="AP54" s="173"/>
      <c r="AQ54" s="187"/>
      <c r="AR54" s="182"/>
      <c r="AS54" s="173"/>
      <c r="AT54" s="188"/>
      <c r="AU54" s="173"/>
      <c r="AV54" s="173"/>
      <c r="AW54" s="173"/>
      <c r="AX54" s="173"/>
      <c r="AY54" s="173"/>
      <c r="AZ54" s="173"/>
      <c r="BA54" s="174"/>
      <c r="BB54" s="195"/>
      <c r="BC54" s="173"/>
      <c r="BD54" s="173"/>
      <c r="BE54" s="173"/>
      <c r="BF54" s="173"/>
      <c r="BG54" s="187"/>
      <c r="BH54" s="289"/>
    </row>
    <row r="55" spans="2:60" ht="10.5" customHeight="1">
      <c r="B55" s="242"/>
      <c r="C55" s="243"/>
      <c r="D55" s="243"/>
      <c r="E55" s="243"/>
      <c r="F55" s="243"/>
      <c r="G55" s="243"/>
      <c r="H55" s="239"/>
      <c r="I55" s="239"/>
      <c r="J55" s="240"/>
      <c r="K55" s="240"/>
      <c r="L55" s="240"/>
      <c r="M55" s="240"/>
      <c r="N55" s="240"/>
      <c r="O55" s="240"/>
      <c r="P55" s="240"/>
      <c r="Q55" s="240"/>
      <c r="R55" s="240"/>
      <c r="S55" s="240"/>
      <c r="T55" s="240"/>
      <c r="U55" s="244"/>
      <c r="V55" s="244"/>
      <c r="W55" s="245"/>
      <c r="X55" s="245"/>
      <c r="Y55" s="245"/>
      <c r="Z55" s="245"/>
      <c r="AA55" s="245"/>
      <c r="AB55" s="245"/>
      <c r="AC55" s="245"/>
      <c r="AD55" s="245"/>
      <c r="AE55" s="245"/>
      <c r="AF55" s="245"/>
      <c r="AG55" s="245"/>
      <c r="AH55" s="246"/>
      <c r="AK55" s="182"/>
      <c r="AL55" s="173"/>
      <c r="AM55" s="173"/>
      <c r="AN55" s="173"/>
      <c r="AO55" s="173"/>
      <c r="AP55" s="173"/>
      <c r="AQ55" s="187"/>
      <c r="AR55" s="182"/>
      <c r="AS55" s="173"/>
      <c r="AT55" s="188"/>
      <c r="AU55" s="173"/>
      <c r="AV55" s="173"/>
      <c r="AW55" s="173"/>
      <c r="AX55" s="173"/>
      <c r="AY55" s="173"/>
      <c r="AZ55" s="173"/>
      <c r="BA55" s="174"/>
      <c r="BB55" s="195"/>
      <c r="BC55" s="173"/>
      <c r="BD55" s="173"/>
      <c r="BE55" s="173"/>
      <c r="BF55" s="173"/>
      <c r="BG55" s="187"/>
      <c r="BH55" s="289"/>
    </row>
    <row r="56" spans="2:60" ht="10.5" customHeight="1">
      <c r="B56" s="242"/>
      <c r="C56" s="243"/>
      <c r="D56" s="243"/>
      <c r="E56" s="243"/>
      <c r="F56" s="243"/>
      <c r="G56" s="243"/>
      <c r="H56" s="239"/>
      <c r="I56" s="239"/>
      <c r="J56" s="240"/>
      <c r="K56" s="240"/>
      <c r="L56" s="240"/>
      <c r="M56" s="240"/>
      <c r="N56" s="240"/>
      <c r="O56" s="240"/>
      <c r="P56" s="240"/>
      <c r="Q56" s="240"/>
      <c r="R56" s="240"/>
      <c r="S56" s="240"/>
      <c r="T56" s="240"/>
      <c r="U56" s="244"/>
      <c r="V56" s="244"/>
      <c r="W56" s="245"/>
      <c r="X56" s="245"/>
      <c r="Y56" s="245"/>
      <c r="Z56" s="245"/>
      <c r="AA56" s="245"/>
      <c r="AB56" s="245"/>
      <c r="AC56" s="245"/>
      <c r="AD56" s="245"/>
      <c r="AE56" s="245"/>
      <c r="AF56" s="245"/>
      <c r="AG56" s="245"/>
      <c r="AH56" s="246"/>
      <c r="AK56" s="182"/>
      <c r="AL56" s="173"/>
      <c r="AM56" s="173"/>
      <c r="AN56" s="173"/>
      <c r="AO56" s="173"/>
      <c r="AP56" s="173"/>
      <c r="AQ56" s="187"/>
      <c r="AR56" s="182"/>
      <c r="AS56" s="173"/>
      <c r="AT56" s="188"/>
      <c r="AU56" s="173"/>
      <c r="AV56" s="173"/>
      <c r="AW56" s="173"/>
      <c r="AX56" s="173"/>
      <c r="AY56" s="173"/>
      <c r="AZ56" s="173"/>
      <c r="BA56" s="174"/>
      <c r="BB56" s="195"/>
      <c r="BC56" s="173"/>
      <c r="BD56" s="173"/>
      <c r="BE56" s="173"/>
      <c r="BF56" s="173"/>
      <c r="BG56" s="187"/>
      <c r="BH56" s="289"/>
    </row>
    <row r="57" spans="2:60" ht="10.5" customHeight="1">
      <c r="B57" s="242"/>
      <c r="C57" s="243"/>
      <c r="D57" s="243"/>
      <c r="E57" s="243"/>
      <c r="F57" s="243"/>
      <c r="G57" s="243"/>
      <c r="H57" s="239"/>
      <c r="I57" s="239"/>
      <c r="J57" s="240"/>
      <c r="K57" s="240"/>
      <c r="L57" s="240"/>
      <c r="M57" s="240"/>
      <c r="N57" s="240"/>
      <c r="O57" s="240"/>
      <c r="P57" s="240"/>
      <c r="Q57" s="240"/>
      <c r="R57" s="240"/>
      <c r="S57" s="240"/>
      <c r="T57" s="240"/>
      <c r="U57" s="244"/>
      <c r="V57" s="244"/>
      <c r="W57" s="245"/>
      <c r="X57" s="245"/>
      <c r="Y57" s="245"/>
      <c r="Z57" s="245"/>
      <c r="AA57" s="245"/>
      <c r="AB57" s="245"/>
      <c r="AC57" s="245"/>
      <c r="AD57" s="245"/>
      <c r="AE57" s="245"/>
      <c r="AF57" s="245"/>
      <c r="AG57" s="245"/>
      <c r="AH57" s="246"/>
      <c r="AK57" s="182"/>
      <c r="AL57" s="173"/>
      <c r="AM57" s="173"/>
      <c r="AN57" s="173"/>
      <c r="AO57" s="173"/>
      <c r="AP57" s="173"/>
      <c r="AQ57" s="187"/>
      <c r="AR57" s="182"/>
      <c r="AS57" s="173"/>
      <c r="AT57" s="188"/>
      <c r="AU57" s="173"/>
      <c r="AV57" s="173"/>
      <c r="AW57" s="173"/>
      <c r="AX57" s="173"/>
      <c r="AY57" s="173"/>
      <c r="AZ57" s="173"/>
      <c r="BA57" s="174"/>
      <c r="BB57" s="195"/>
      <c r="BC57" s="173"/>
      <c r="BD57" s="173"/>
      <c r="BE57" s="173"/>
      <c r="BF57" s="173"/>
      <c r="BG57" s="187"/>
      <c r="BH57" s="289"/>
    </row>
    <row r="58" spans="2:60" ht="10.5" customHeight="1">
      <c r="B58" s="242"/>
      <c r="C58" s="243"/>
      <c r="D58" s="243"/>
      <c r="E58" s="243"/>
      <c r="F58" s="243"/>
      <c r="G58" s="243"/>
      <c r="H58" s="239"/>
      <c r="I58" s="239"/>
      <c r="J58" s="240"/>
      <c r="K58" s="240"/>
      <c r="L58" s="240"/>
      <c r="M58" s="240"/>
      <c r="N58" s="240"/>
      <c r="O58" s="240"/>
      <c r="P58" s="240"/>
      <c r="Q58" s="240"/>
      <c r="R58" s="240"/>
      <c r="S58" s="240"/>
      <c r="T58" s="240"/>
      <c r="U58" s="244"/>
      <c r="V58" s="244"/>
      <c r="W58" s="245"/>
      <c r="X58" s="245"/>
      <c r="Y58" s="245"/>
      <c r="Z58" s="245"/>
      <c r="AA58" s="245"/>
      <c r="AB58" s="245"/>
      <c r="AC58" s="245"/>
      <c r="AD58" s="245"/>
      <c r="AE58" s="245"/>
      <c r="AF58" s="245"/>
      <c r="AG58" s="245"/>
      <c r="AH58" s="246"/>
      <c r="AK58" s="182"/>
      <c r="AL58" s="173"/>
      <c r="AM58" s="173"/>
      <c r="AN58" s="173"/>
      <c r="AO58" s="173"/>
      <c r="AP58" s="173"/>
      <c r="AQ58" s="187"/>
      <c r="AR58" s="182"/>
      <c r="AS58" s="173"/>
      <c r="AT58" s="188"/>
      <c r="AU58" s="173"/>
      <c r="AV58" s="173"/>
      <c r="AW58" s="173"/>
      <c r="AX58" s="173"/>
      <c r="AY58" s="173"/>
      <c r="AZ58" s="173"/>
      <c r="BA58" s="174"/>
      <c r="BB58" s="195"/>
      <c r="BC58" s="173"/>
      <c r="BD58" s="173"/>
      <c r="BE58" s="173"/>
      <c r="BF58" s="173"/>
      <c r="BG58" s="187"/>
      <c r="BH58" s="289"/>
    </row>
    <row r="59" spans="2:60" ht="10.5" customHeight="1">
      <c r="B59" s="242"/>
      <c r="C59" s="243"/>
      <c r="D59" s="243"/>
      <c r="E59" s="243"/>
      <c r="F59" s="243"/>
      <c r="G59" s="243"/>
      <c r="H59" s="239"/>
      <c r="I59" s="239"/>
      <c r="J59" s="240"/>
      <c r="K59" s="240"/>
      <c r="L59" s="240"/>
      <c r="M59" s="240"/>
      <c r="N59" s="240"/>
      <c r="O59" s="240"/>
      <c r="P59" s="240"/>
      <c r="Q59" s="240"/>
      <c r="R59" s="240"/>
      <c r="S59" s="240"/>
      <c r="T59" s="240"/>
      <c r="U59" s="244"/>
      <c r="V59" s="244"/>
      <c r="W59" s="245"/>
      <c r="X59" s="245"/>
      <c r="Y59" s="245"/>
      <c r="Z59" s="245"/>
      <c r="AA59" s="245"/>
      <c r="AB59" s="245"/>
      <c r="AC59" s="245"/>
      <c r="AD59" s="245"/>
      <c r="AE59" s="245"/>
      <c r="AF59" s="245"/>
      <c r="AG59" s="245"/>
      <c r="AH59" s="246"/>
      <c r="AK59" s="182"/>
      <c r="AL59" s="173"/>
      <c r="AM59" s="173"/>
      <c r="AN59" s="173"/>
      <c r="AO59" s="173"/>
      <c r="AP59" s="173"/>
      <c r="AQ59" s="187"/>
      <c r="AR59" s="182"/>
      <c r="AS59" s="173"/>
      <c r="AT59" s="188"/>
      <c r="AU59" s="173"/>
      <c r="AV59" s="173"/>
      <c r="AW59" s="173"/>
      <c r="AX59" s="173"/>
      <c r="AY59" s="173"/>
      <c r="AZ59" s="173"/>
      <c r="BA59" s="174"/>
      <c r="BB59" s="195"/>
      <c r="BC59" s="173"/>
      <c r="BD59" s="173"/>
      <c r="BE59" s="173"/>
      <c r="BF59" s="173"/>
      <c r="BG59" s="187"/>
      <c r="BH59" s="289"/>
    </row>
    <row r="60" spans="2:60" ht="10.5" customHeight="1">
      <c r="B60" s="242"/>
      <c r="C60" s="243"/>
      <c r="D60" s="243"/>
      <c r="E60" s="243"/>
      <c r="F60" s="243"/>
      <c r="G60" s="243"/>
      <c r="H60" s="239"/>
      <c r="I60" s="239"/>
      <c r="J60" s="240"/>
      <c r="K60" s="240"/>
      <c r="L60" s="240"/>
      <c r="M60" s="240"/>
      <c r="N60" s="240"/>
      <c r="O60" s="240"/>
      <c r="P60" s="240"/>
      <c r="Q60" s="240"/>
      <c r="R60" s="240"/>
      <c r="S60" s="240"/>
      <c r="T60" s="240"/>
      <c r="U60" s="244"/>
      <c r="V60" s="244"/>
      <c r="W60" s="245"/>
      <c r="X60" s="245"/>
      <c r="Y60" s="245"/>
      <c r="Z60" s="245"/>
      <c r="AA60" s="245"/>
      <c r="AB60" s="245"/>
      <c r="AC60" s="245"/>
      <c r="AD60" s="245"/>
      <c r="AE60" s="245"/>
      <c r="AF60" s="245"/>
      <c r="AG60" s="245"/>
      <c r="AH60" s="246"/>
      <c r="AK60" s="182"/>
      <c r="AL60" s="173"/>
      <c r="AM60" s="173"/>
      <c r="AN60" s="173"/>
      <c r="AO60" s="173"/>
      <c r="AP60" s="173"/>
      <c r="AQ60" s="187"/>
      <c r="AR60" s="182"/>
      <c r="AS60" s="173"/>
      <c r="AT60" s="188"/>
      <c r="AU60" s="173"/>
      <c r="AV60" s="173"/>
      <c r="AW60" s="173"/>
      <c r="AX60" s="173"/>
      <c r="AY60" s="173"/>
      <c r="AZ60" s="173"/>
      <c r="BA60" s="174"/>
      <c r="BB60" s="195"/>
      <c r="BC60" s="173"/>
      <c r="BD60" s="173"/>
      <c r="BE60" s="173"/>
      <c r="BF60" s="173"/>
      <c r="BG60" s="187"/>
      <c r="BH60" s="289"/>
    </row>
    <row r="61" spans="2:60" ht="10.5" customHeight="1">
      <c r="B61" s="242"/>
      <c r="C61" s="243"/>
      <c r="D61" s="243"/>
      <c r="E61" s="243"/>
      <c r="F61" s="243"/>
      <c r="G61" s="243"/>
      <c r="H61" s="239"/>
      <c r="I61" s="239"/>
      <c r="J61" s="240"/>
      <c r="K61" s="240"/>
      <c r="L61" s="240"/>
      <c r="M61" s="240"/>
      <c r="N61" s="240"/>
      <c r="O61" s="240"/>
      <c r="P61" s="240"/>
      <c r="Q61" s="240"/>
      <c r="R61" s="240"/>
      <c r="S61" s="240"/>
      <c r="T61" s="240"/>
      <c r="U61" s="244"/>
      <c r="V61" s="244"/>
      <c r="W61" s="245"/>
      <c r="X61" s="245"/>
      <c r="Y61" s="245"/>
      <c r="Z61" s="245"/>
      <c r="AA61" s="245"/>
      <c r="AB61" s="245"/>
      <c r="AC61" s="245"/>
      <c r="AD61" s="245"/>
      <c r="AE61" s="245"/>
      <c r="AF61" s="245"/>
      <c r="AG61" s="245"/>
      <c r="AH61" s="246"/>
      <c r="AK61" s="182"/>
      <c r="AL61" s="173"/>
      <c r="AM61" s="173"/>
      <c r="AN61" s="173"/>
      <c r="AO61" s="173"/>
      <c r="AP61" s="173"/>
      <c r="AQ61" s="187"/>
      <c r="AR61" s="182"/>
      <c r="AS61" s="173"/>
      <c r="AT61" s="188"/>
      <c r="AU61" s="173"/>
      <c r="AV61" s="173"/>
      <c r="AW61" s="173"/>
      <c r="AX61" s="173"/>
      <c r="AY61" s="173"/>
      <c r="AZ61" s="173"/>
      <c r="BA61" s="174"/>
      <c r="BB61" s="195"/>
      <c r="BC61" s="173"/>
      <c r="BD61" s="173"/>
      <c r="BE61" s="173"/>
      <c r="BF61" s="173"/>
      <c r="BG61" s="187"/>
      <c r="BH61" s="289"/>
    </row>
    <row r="62" spans="2:60" ht="10.5" customHeight="1">
      <c r="B62" s="242"/>
      <c r="C62" s="243"/>
      <c r="D62" s="243"/>
      <c r="E62" s="243"/>
      <c r="F62" s="243"/>
      <c r="G62" s="243"/>
      <c r="H62" s="239"/>
      <c r="I62" s="239"/>
      <c r="J62" s="240"/>
      <c r="K62" s="240"/>
      <c r="L62" s="240"/>
      <c r="M62" s="240"/>
      <c r="N62" s="240"/>
      <c r="O62" s="240"/>
      <c r="P62" s="240"/>
      <c r="Q62" s="240"/>
      <c r="R62" s="240"/>
      <c r="S62" s="240"/>
      <c r="T62" s="240"/>
      <c r="U62" s="244"/>
      <c r="V62" s="244"/>
      <c r="W62" s="245"/>
      <c r="X62" s="245"/>
      <c r="Y62" s="245"/>
      <c r="Z62" s="245"/>
      <c r="AA62" s="245"/>
      <c r="AB62" s="245"/>
      <c r="AC62" s="245"/>
      <c r="AD62" s="245"/>
      <c r="AE62" s="245"/>
      <c r="AF62" s="245"/>
      <c r="AG62" s="245"/>
      <c r="AH62" s="246"/>
      <c r="AK62" s="182"/>
      <c r="AL62" s="173"/>
      <c r="AM62" s="173"/>
      <c r="AN62" s="173"/>
      <c r="AO62" s="173"/>
      <c r="AP62" s="173"/>
      <c r="AQ62" s="187"/>
      <c r="AR62" s="182"/>
      <c r="AS62" s="173"/>
      <c r="AT62" s="188"/>
      <c r="AU62" s="173"/>
      <c r="AV62" s="173"/>
      <c r="AW62" s="173"/>
      <c r="AX62" s="173"/>
      <c r="AY62" s="173"/>
      <c r="AZ62" s="173"/>
      <c r="BA62" s="174"/>
      <c r="BB62" s="195"/>
      <c r="BC62" s="173"/>
      <c r="BD62" s="173"/>
      <c r="BE62" s="173"/>
      <c r="BF62" s="173"/>
      <c r="BG62" s="187"/>
      <c r="BH62" s="289"/>
    </row>
    <row r="63" spans="2:60" ht="10.5" customHeight="1">
      <c r="B63" s="242"/>
      <c r="C63" s="243"/>
      <c r="D63" s="243"/>
      <c r="E63" s="243"/>
      <c r="F63" s="243"/>
      <c r="G63" s="243"/>
      <c r="H63" s="239"/>
      <c r="I63" s="239"/>
      <c r="J63" s="240"/>
      <c r="K63" s="240"/>
      <c r="L63" s="240"/>
      <c r="M63" s="240"/>
      <c r="N63" s="240"/>
      <c r="O63" s="240"/>
      <c r="P63" s="240"/>
      <c r="Q63" s="240"/>
      <c r="R63" s="240"/>
      <c r="S63" s="240"/>
      <c r="T63" s="240"/>
      <c r="U63" s="244"/>
      <c r="V63" s="244"/>
      <c r="W63" s="245"/>
      <c r="X63" s="245"/>
      <c r="Y63" s="245"/>
      <c r="Z63" s="245"/>
      <c r="AA63" s="245"/>
      <c r="AB63" s="245"/>
      <c r="AC63" s="245"/>
      <c r="AD63" s="245"/>
      <c r="AE63" s="245"/>
      <c r="AF63" s="245"/>
      <c r="AG63" s="245"/>
      <c r="AH63" s="246"/>
      <c r="AK63" s="182"/>
      <c r="AL63" s="173"/>
      <c r="AM63" s="173"/>
      <c r="AN63" s="173"/>
      <c r="AO63" s="173"/>
      <c r="AP63" s="173"/>
      <c r="AQ63" s="187"/>
      <c r="AR63" s="182"/>
      <c r="AS63" s="173"/>
      <c r="AT63" s="188"/>
      <c r="AU63" s="173"/>
      <c r="AV63" s="173"/>
      <c r="AW63" s="173"/>
      <c r="AX63" s="173"/>
      <c r="AY63" s="173"/>
      <c r="AZ63" s="173"/>
      <c r="BA63" s="174"/>
      <c r="BB63" s="195"/>
      <c r="BC63" s="173"/>
      <c r="BD63" s="173"/>
      <c r="BE63" s="173"/>
      <c r="BF63" s="173"/>
      <c r="BG63" s="187"/>
      <c r="BH63" s="289"/>
    </row>
    <row r="64" spans="2:60" ht="10.5" customHeight="1">
      <c r="B64" s="242"/>
      <c r="C64" s="243"/>
      <c r="D64" s="243"/>
      <c r="E64" s="243"/>
      <c r="F64" s="243"/>
      <c r="G64" s="243"/>
      <c r="H64" s="239"/>
      <c r="I64" s="239"/>
      <c r="J64" s="240"/>
      <c r="K64" s="240"/>
      <c r="L64" s="240"/>
      <c r="M64" s="240"/>
      <c r="N64" s="240"/>
      <c r="O64" s="240"/>
      <c r="P64" s="240"/>
      <c r="Q64" s="240"/>
      <c r="R64" s="240"/>
      <c r="S64" s="240"/>
      <c r="T64" s="240"/>
      <c r="U64" s="244"/>
      <c r="V64" s="244"/>
      <c r="W64" s="245"/>
      <c r="X64" s="245"/>
      <c r="Y64" s="245"/>
      <c r="Z64" s="245"/>
      <c r="AA64" s="245"/>
      <c r="AB64" s="245"/>
      <c r="AC64" s="245"/>
      <c r="AD64" s="245"/>
      <c r="AE64" s="245"/>
      <c r="AF64" s="245"/>
      <c r="AG64" s="245"/>
      <c r="AH64" s="246"/>
      <c r="AK64" s="182"/>
      <c r="AL64" s="173"/>
      <c r="AM64" s="173"/>
      <c r="AN64" s="173"/>
      <c r="AO64" s="173"/>
      <c r="AP64" s="173"/>
      <c r="AQ64" s="187"/>
      <c r="AR64" s="182"/>
      <c r="AS64" s="173"/>
      <c r="AT64" s="188"/>
      <c r="AU64" s="173"/>
      <c r="AV64" s="173"/>
      <c r="AW64" s="173"/>
      <c r="AX64" s="173"/>
      <c r="AY64" s="173"/>
      <c r="AZ64" s="173"/>
      <c r="BA64" s="174"/>
      <c r="BB64" s="195"/>
      <c r="BC64" s="173"/>
      <c r="BD64" s="173"/>
      <c r="BE64" s="173"/>
      <c r="BF64" s="173"/>
      <c r="BG64" s="187"/>
      <c r="BH64" s="289"/>
    </row>
    <row r="65" spans="2:60" ht="10.5" customHeight="1">
      <c r="B65" s="242"/>
      <c r="C65" s="243"/>
      <c r="D65" s="243"/>
      <c r="E65" s="243"/>
      <c r="F65" s="243"/>
      <c r="G65" s="243"/>
      <c r="H65" s="239"/>
      <c r="I65" s="239"/>
      <c r="J65" s="240"/>
      <c r="K65" s="240"/>
      <c r="L65" s="240"/>
      <c r="M65" s="240"/>
      <c r="N65" s="240"/>
      <c r="O65" s="240"/>
      <c r="P65" s="240"/>
      <c r="Q65" s="240"/>
      <c r="R65" s="240"/>
      <c r="S65" s="240"/>
      <c r="T65" s="240"/>
      <c r="U65" s="244"/>
      <c r="V65" s="244"/>
      <c r="W65" s="245"/>
      <c r="X65" s="245"/>
      <c r="Y65" s="245"/>
      <c r="Z65" s="245"/>
      <c r="AA65" s="245"/>
      <c r="AB65" s="245"/>
      <c r="AC65" s="245"/>
      <c r="AD65" s="245"/>
      <c r="AE65" s="245"/>
      <c r="AF65" s="245"/>
      <c r="AG65" s="245"/>
      <c r="AH65" s="246"/>
      <c r="AK65" s="182"/>
      <c r="AL65" s="173"/>
      <c r="AM65" s="173"/>
      <c r="AN65" s="173"/>
      <c r="AO65" s="173"/>
      <c r="AP65" s="173"/>
      <c r="AQ65" s="187"/>
      <c r="AR65" s="182"/>
      <c r="AS65" s="173"/>
      <c r="AT65" s="188"/>
      <c r="AU65" s="173"/>
      <c r="AV65" s="173"/>
      <c r="AW65" s="173"/>
      <c r="AX65" s="173"/>
      <c r="AY65" s="173"/>
      <c r="AZ65" s="173"/>
      <c r="BA65" s="174"/>
      <c r="BB65" s="195"/>
      <c r="BC65" s="173"/>
      <c r="BD65" s="173"/>
      <c r="BE65" s="173"/>
      <c r="BF65" s="173"/>
      <c r="BG65" s="187"/>
      <c r="BH65" s="289"/>
    </row>
    <row r="66" spans="2:60" ht="10.5" customHeight="1">
      <c r="B66" s="242"/>
      <c r="C66" s="243"/>
      <c r="D66" s="243"/>
      <c r="E66" s="243"/>
      <c r="F66" s="243"/>
      <c r="G66" s="243"/>
      <c r="H66" s="239"/>
      <c r="I66" s="239"/>
      <c r="J66" s="240"/>
      <c r="K66" s="240"/>
      <c r="L66" s="240"/>
      <c r="M66" s="240"/>
      <c r="N66" s="240"/>
      <c r="O66" s="240"/>
      <c r="P66" s="240"/>
      <c r="Q66" s="240"/>
      <c r="R66" s="240"/>
      <c r="S66" s="240"/>
      <c r="T66" s="240"/>
      <c r="U66" s="244"/>
      <c r="V66" s="244"/>
      <c r="W66" s="245"/>
      <c r="X66" s="245"/>
      <c r="Y66" s="245"/>
      <c r="Z66" s="245"/>
      <c r="AA66" s="245"/>
      <c r="AB66" s="245"/>
      <c r="AC66" s="245"/>
      <c r="AD66" s="245"/>
      <c r="AE66" s="245"/>
      <c r="AF66" s="245"/>
      <c r="AG66" s="245"/>
      <c r="AH66" s="246"/>
      <c r="AK66" s="182"/>
      <c r="AL66" s="173"/>
      <c r="AM66" s="173"/>
      <c r="AN66" s="173"/>
      <c r="AO66" s="173"/>
      <c r="AP66" s="173"/>
      <c r="AQ66" s="187"/>
      <c r="AR66" s="182"/>
      <c r="AS66" s="173"/>
      <c r="AT66" s="188"/>
      <c r="AU66" s="173"/>
      <c r="AV66" s="173"/>
      <c r="AW66" s="173"/>
      <c r="AX66" s="173"/>
      <c r="AY66" s="173"/>
      <c r="AZ66" s="173"/>
      <c r="BA66" s="174"/>
      <c r="BB66" s="195"/>
      <c r="BC66" s="173"/>
      <c r="BD66" s="173"/>
      <c r="BE66" s="173"/>
      <c r="BF66" s="173"/>
      <c r="BG66" s="187"/>
      <c r="BH66" s="289"/>
    </row>
    <row r="67" spans="2:60" ht="10.5" customHeight="1">
      <c r="B67" s="242"/>
      <c r="C67" s="243"/>
      <c r="D67" s="243"/>
      <c r="E67" s="243"/>
      <c r="F67" s="243"/>
      <c r="G67" s="243"/>
      <c r="H67" s="239"/>
      <c r="I67" s="239"/>
      <c r="J67" s="240"/>
      <c r="K67" s="240"/>
      <c r="L67" s="240"/>
      <c r="M67" s="240"/>
      <c r="N67" s="240"/>
      <c r="O67" s="240"/>
      <c r="P67" s="240"/>
      <c r="Q67" s="240"/>
      <c r="R67" s="240"/>
      <c r="S67" s="240"/>
      <c r="T67" s="240"/>
      <c r="U67" s="244"/>
      <c r="V67" s="244"/>
      <c r="W67" s="245"/>
      <c r="X67" s="245"/>
      <c r="Y67" s="245"/>
      <c r="Z67" s="245"/>
      <c r="AA67" s="245"/>
      <c r="AB67" s="245"/>
      <c r="AC67" s="245"/>
      <c r="AD67" s="245"/>
      <c r="AE67" s="245"/>
      <c r="AF67" s="245"/>
      <c r="AG67" s="245"/>
      <c r="AH67" s="246"/>
      <c r="AK67" s="182"/>
      <c r="AL67" s="173"/>
      <c r="AM67" s="173"/>
      <c r="AN67" s="173"/>
      <c r="AO67" s="173"/>
      <c r="AP67" s="173"/>
      <c r="AQ67" s="187"/>
      <c r="AR67" s="182"/>
      <c r="AS67" s="173"/>
      <c r="AT67" s="188"/>
      <c r="AU67" s="173"/>
      <c r="AV67" s="173"/>
      <c r="AW67" s="173"/>
      <c r="AX67" s="173"/>
      <c r="AY67" s="173"/>
      <c r="AZ67" s="173"/>
      <c r="BA67" s="174"/>
      <c r="BB67" s="195"/>
      <c r="BC67" s="173"/>
      <c r="BD67" s="173"/>
      <c r="BE67" s="173"/>
      <c r="BF67" s="173"/>
      <c r="BG67" s="187"/>
      <c r="BH67" s="289"/>
    </row>
    <row r="68" spans="2:60" ht="10.5" customHeight="1">
      <c r="B68" s="242"/>
      <c r="C68" s="243"/>
      <c r="D68" s="243"/>
      <c r="E68" s="243"/>
      <c r="F68" s="243"/>
      <c r="G68" s="243"/>
      <c r="H68" s="239"/>
      <c r="I68" s="239"/>
      <c r="J68" s="240"/>
      <c r="K68" s="240"/>
      <c r="L68" s="240"/>
      <c r="M68" s="240"/>
      <c r="N68" s="240"/>
      <c r="O68" s="240"/>
      <c r="P68" s="240"/>
      <c r="Q68" s="240"/>
      <c r="R68" s="240"/>
      <c r="S68" s="240"/>
      <c r="T68" s="240"/>
      <c r="U68" s="244"/>
      <c r="V68" s="244"/>
      <c r="W68" s="245"/>
      <c r="X68" s="245"/>
      <c r="Y68" s="245"/>
      <c r="Z68" s="245"/>
      <c r="AA68" s="245"/>
      <c r="AB68" s="245"/>
      <c r="AC68" s="245"/>
      <c r="AD68" s="245"/>
      <c r="AE68" s="245"/>
      <c r="AF68" s="245"/>
      <c r="AG68" s="245"/>
      <c r="AH68" s="246"/>
      <c r="AK68" s="182"/>
      <c r="AL68" s="173"/>
      <c r="AM68" s="173"/>
      <c r="AN68" s="173"/>
      <c r="AO68" s="173"/>
      <c r="AP68" s="173"/>
      <c r="AQ68" s="187"/>
      <c r="AR68" s="182"/>
      <c r="AS68" s="173"/>
      <c r="AT68" s="188"/>
      <c r="AU68" s="173"/>
      <c r="AV68" s="173"/>
      <c r="AW68" s="173"/>
      <c r="AX68" s="173"/>
      <c r="AY68" s="173"/>
      <c r="AZ68" s="173"/>
      <c r="BA68" s="174"/>
      <c r="BB68" s="195"/>
      <c r="BC68" s="173"/>
      <c r="BD68" s="173"/>
      <c r="BE68" s="173"/>
      <c r="BF68" s="173"/>
      <c r="BG68" s="187"/>
      <c r="BH68" s="289"/>
    </row>
    <row r="69" spans="2:60" ht="10.5" customHeight="1" thickBot="1">
      <c r="B69" s="254"/>
      <c r="C69" s="255"/>
      <c r="D69" s="255"/>
      <c r="E69" s="255"/>
      <c r="F69" s="255"/>
      <c r="G69" s="255"/>
      <c r="H69" s="256"/>
      <c r="I69" s="256"/>
      <c r="J69" s="257"/>
      <c r="K69" s="257"/>
      <c r="L69" s="257"/>
      <c r="M69" s="257"/>
      <c r="N69" s="257"/>
      <c r="O69" s="257"/>
      <c r="P69" s="257"/>
      <c r="Q69" s="257"/>
      <c r="R69" s="257"/>
      <c r="S69" s="257"/>
      <c r="T69" s="257"/>
      <c r="U69" s="258"/>
      <c r="V69" s="258"/>
      <c r="W69" s="259"/>
      <c r="X69" s="259"/>
      <c r="Y69" s="259"/>
      <c r="Z69" s="259"/>
      <c r="AA69" s="259"/>
      <c r="AB69" s="259"/>
      <c r="AC69" s="259"/>
      <c r="AD69" s="259"/>
      <c r="AE69" s="259"/>
      <c r="AF69" s="259"/>
      <c r="AG69" s="259"/>
      <c r="AH69" s="260"/>
      <c r="AK69" s="295"/>
      <c r="AL69" s="175"/>
      <c r="AM69" s="175"/>
      <c r="AN69" s="175"/>
      <c r="AO69" s="175"/>
      <c r="AP69" s="175"/>
      <c r="AQ69" s="290"/>
      <c r="AR69" s="295"/>
      <c r="AS69" s="175"/>
      <c r="AT69" s="296"/>
      <c r="AU69" s="175"/>
      <c r="AV69" s="175"/>
      <c r="AW69" s="175"/>
      <c r="AX69" s="175"/>
      <c r="AY69" s="175"/>
      <c r="AZ69" s="175"/>
      <c r="BA69" s="176"/>
      <c r="BB69" s="283"/>
      <c r="BC69" s="175"/>
      <c r="BD69" s="175"/>
      <c r="BE69" s="175"/>
      <c r="BF69" s="175"/>
      <c r="BG69" s="290"/>
      <c r="BH69" s="294"/>
    </row>
    <row r="70" spans="37:61" ht="10.5" customHeight="1">
      <c r="AK70" s="276">
        <f>SUM(AK10:AK69)</f>
        <v>0</v>
      </c>
      <c r="AL70" s="177">
        <f aca="true" t="shared" si="0" ref="AL70:AR70">SUM(AL10:AL69)</f>
        <v>0</v>
      </c>
      <c r="AM70" s="177">
        <f t="shared" si="0"/>
        <v>0</v>
      </c>
      <c r="AN70" s="177">
        <f t="shared" si="0"/>
        <v>0</v>
      </c>
      <c r="AO70" s="177">
        <f t="shared" si="0"/>
        <v>0</v>
      </c>
      <c r="AP70" s="177">
        <f t="shared" si="0"/>
        <v>0</v>
      </c>
      <c r="AQ70" s="268">
        <f t="shared" si="0"/>
        <v>0</v>
      </c>
      <c r="AR70" s="276">
        <f t="shared" si="0"/>
        <v>0</v>
      </c>
      <c r="AS70" s="177">
        <f>SUM(AS10:AS69)</f>
        <v>0</v>
      </c>
      <c r="AT70" s="279"/>
      <c r="AU70" s="177">
        <f aca="true" t="shared" si="1" ref="AU70:BG70">SUM(AU10:AU69)</f>
        <v>0</v>
      </c>
      <c r="AV70" s="177">
        <f t="shared" si="1"/>
        <v>0</v>
      </c>
      <c r="AW70" s="177">
        <f t="shared" si="1"/>
        <v>0</v>
      </c>
      <c r="AX70" s="177">
        <f t="shared" si="1"/>
        <v>0</v>
      </c>
      <c r="AY70" s="177">
        <f>SUM(AY10:AY69)</f>
        <v>0</v>
      </c>
      <c r="AZ70" s="177">
        <f>SUM(AZ10:AZ69)</f>
        <v>0</v>
      </c>
      <c r="BA70" s="179">
        <f>SUM(BA10:BA69)</f>
        <v>0</v>
      </c>
      <c r="BB70" s="270">
        <f t="shared" si="1"/>
        <v>0</v>
      </c>
      <c r="BC70" s="177">
        <f t="shared" si="1"/>
        <v>0</v>
      </c>
      <c r="BD70" s="177">
        <f t="shared" si="1"/>
        <v>0</v>
      </c>
      <c r="BE70" s="177">
        <f t="shared" si="1"/>
        <v>0</v>
      </c>
      <c r="BF70" s="177">
        <f t="shared" si="1"/>
        <v>0</v>
      </c>
      <c r="BG70" s="268">
        <f t="shared" si="1"/>
        <v>0</v>
      </c>
      <c r="BH70" s="281">
        <f>SUM(BH10:BH69)</f>
        <v>0</v>
      </c>
      <c r="BI70" s="274" t="s">
        <v>19</v>
      </c>
    </row>
    <row r="71" spans="25:61" ht="10.5" customHeight="1" thickBot="1">
      <c r="Y71" s="114" t="s">
        <v>683</v>
      </c>
      <c r="AK71" s="277"/>
      <c r="AL71" s="267"/>
      <c r="AM71" s="267"/>
      <c r="AN71" s="267"/>
      <c r="AO71" s="267"/>
      <c r="AP71" s="267"/>
      <c r="AQ71" s="269"/>
      <c r="AR71" s="278"/>
      <c r="AS71" s="178"/>
      <c r="AT71" s="280"/>
      <c r="AU71" s="178"/>
      <c r="AV71" s="178"/>
      <c r="AW71" s="178"/>
      <c r="AX71" s="178"/>
      <c r="AY71" s="178"/>
      <c r="AZ71" s="178"/>
      <c r="BA71" s="180"/>
      <c r="BB71" s="271"/>
      <c r="BC71" s="267"/>
      <c r="BD71" s="267"/>
      <c r="BE71" s="267"/>
      <c r="BF71" s="267"/>
      <c r="BG71" s="269"/>
      <c r="BH71" s="282"/>
      <c r="BI71" s="275"/>
    </row>
    <row r="72" spans="37:60" ht="10.5" customHeight="1">
      <c r="AK72" s="33" t="s">
        <v>12</v>
      </c>
      <c r="AL72" s="34" t="s">
        <v>13</v>
      </c>
      <c r="AM72" s="34" t="s">
        <v>14</v>
      </c>
      <c r="AN72" s="34" t="s">
        <v>15</v>
      </c>
      <c r="AO72" s="34" t="s">
        <v>17</v>
      </c>
      <c r="AP72" s="34" t="s">
        <v>16</v>
      </c>
      <c r="AQ72" s="35" t="s">
        <v>18</v>
      </c>
      <c r="AR72" s="33" t="s">
        <v>40</v>
      </c>
      <c r="AS72" s="34" t="s">
        <v>14</v>
      </c>
      <c r="AT72" s="34" t="s">
        <v>42</v>
      </c>
      <c r="AU72" s="34" t="s">
        <v>21</v>
      </c>
      <c r="AV72" s="34" t="s">
        <v>55</v>
      </c>
      <c r="AW72" s="34" t="s">
        <v>45</v>
      </c>
      <c r="AX72" s="34" t="s">
        <v>46</v>
      </c>
      <c r="AY72" s="34" t="s">
        <v>507</v>
      </c>
      <c r="AZ72" s="34" t="s">
        <v>508</v>
      </c>
      <c r="BA72" s="117" t="s">
        <v>509</v>
      </c>
      <c r="BB72" s="68" t="s">
        <v>51</v>
      </c>
      <c r="BC72" s="34" t="s">
        <v>49</v>
      </c>
      <c r="BD72" s="34" t="s">
        <v>50</v>
      </c>
      <c r="BE72" s="34" t="s">
        <v>52</v>
      </c>
      <c r="BF72" s="34" t="s">
        <v>53</v>
      </c>
      <c r="BG72" s="35" t="s">
        <v>54</v>
      </c>
      <c r="BH72" s="286" t="s">
        <v>195</v>
      </c>
    </row>
    <row r="73" spans="37:60" ht="10.5" customHeight="1" thickBot="1">
      <c r="AK73" s="272" t="s">
        <v>73</v>
      </c>
      <c r="AL73" s="265"/>
      <c r="AM73" s="265"/>
      <c r="AN73" s="265"/>
      <c r="AO73" s="265"/>
      <c r="AP73" s="265"/>
      <c r="AQ73" s="266"/>
      <c r="AR73" s="272" t="s">
        <v>188</v>
      </c>
      <c r="AS73" s="265"/>
      <c r="AT73" s="265"/>
      <c r="AU73" s="265"/>
      <c r="AV73" s="265"/>
      <c r="AW73" s="265"/>
      <c r="AX73" s="265"/>
      <c r="AY73" s="265"/>
      <c r="AZ73" s="265"/>
      <c r="BA73" s="273"/>
      <c r="BB73" s="264" t="s">
        <v>106</v>
      </c>
      <c r="BC73" s="265"/>
      <c r="BD73" s="265"/>
      <c r="BE73" s="265"/>
      <c r="BF73" s="265"/>
      <c r="BG73" s="266"/>
      <c r="BH73" s="287"/>
    </row>
    <row r="74" ht="12">
      <c r="B74" s="13" t="s">
        <v>546</v>
      </c>
    </row>
    <row r="75" spans="2:35" ht="12">
      <c r="B75" s="181" t="s">
        <v>547</v>
      </c>
      <c r="C75" s="181"/>
      <c r="D75" s="181" t="s">
        <v>548</v>
      </c>
      <c r="E75" s="181"/>
      <c r="F75" s="181"/>
      <c r="G75" s="181"/>
      <c r="H75" s="181"/>
      <c r="I75" s="181"/>
      <c r="J75" s="181"/>
      <c r="K75" s="181"/>
      <c r="L75" s="181"/>
      <c r="M75" s="181"/>
      <c r="N75" s="181"/>
      <c r="O75" s="181" t="s">
        <v>549</v>
      </c>
      <c r="P75" s="181"/>
      <c r="Q75" s="181" t="s">
        <v>550</v>
      </c>
      <c r="R75" s="181"/>
      <c r="S75" s="181"/>
      <c r="T75" s="181" t="s">
        <v>551</v>
      </c>
      <c r="U75" s="181"/>
      <c r="V75" s="181"/>
      <c r="W75" s="181"/>
      <c r="X75" s="181"/>
      <c r="Y75" s="181"/>
      <c r="Z75" s="181" t="s">
        <v>552</v>
      </c>
      <c r="AA75" s="181"/>
      <c r="AB75" s="181"/>
      <c r="AC75" s="181"/>
      <c r="AD75" s="181"/>
      <c r="AE75" s="181"/>
      <c r="AF75" s="181" t="s">
        <v>553</v>
      </c>
      <c r="AG75" s="181"/>
      <c r="AH75" s="181" t="s">
        <v>554</v>
      </c>
      <c r="AI75" s="181"/>
    </row>
    <row r="76" spans="2:35" ht="12">
      <c r="B76" s="181">
        <v>1</v>
      </c>
      <c r="C76" s="181"/>
      <c r="D76" s="291"/>
      <c r="E76" s="291"/>
      <c r="F76" s="291"/>
      <c r="G76" s="291"/>
      <c r="H76" s="291"/>
      <c r="I76" s="291"/>
      <c r="J76" s="291"/>
      <c r="K76" s="291"/>
      <c r="L76" s="291"/>
      <c r="M76" s="291"/>
      <c r="N76" s="291"/>
      <c r="O76" s="192">
        <f>COUNTIF($D$76:D76,D76)</f>
        <v>0</v>
      </c>
      <c r="P76" s="192"/>
      <c r="Q76" s="192">
        <f>INT((B76+5)/5)+COUNTIF($AO$5:$AT$6,D76)</f>
        <v>1</v>
      </c>
      <c r="R76" s="192"/>
      <c r="S76" s="192"/>
      <c r="T76" s="291"/>
      <c r="U76" s="291"/>
      <c r="V76" s="291"/>
      <c r="W76" s="291"/>
      <c r="X76" s="291"/>
      <c r="Y76" s="291"/>
      <c r="Z76" s="192">
        <f>IF(キャラメイク!B5="","",キャラメイク!B5)</f>
      </c>
      <c r="AA76" s="192"/>
      <c r="AB76" s="192"/>
      <c r="AC76" s="192"/>
      <c r="AD76" s="192"/>
      <c r="AE76" s="192"/>
      <c r="AF76" s="192">
        <f>IF(Z76="","",COUNTIF($T$76:$Y$135,Z76))</f>
      </c>
      <c r="AG76" s="192"/>
      <c r="AH76" s="192">
        <f>IF(キャラメイク!D5="","",キャラメイク!D5)</f>
      </c>
      <c r="AI76" s="192"/>
    </row>
    <row r="77" spans="2:35" ht="12">
      <c r="B77" s="181">
        <v>2</v>
      </c>
      <c r="C77" s="181"/>
      <c r="D77" s="291"/>
      <c r="E77" s="291"/>
      <c r="F77" s="291"/>
      <c r="G77" s="291"/>
      <c r="H77" s="291"/>
      <c r="I77" s="291"/>
      <c r="J77" s="291"/>
      <c r="K77" s="291"/>
      <c r="L77" s="291"/>
      <c r="M77" s="291"/>
      <c r="N77" s="291"/>
      <c r="O77" s="192">
        <f>COUNTIF($D$76:D77,D77)</f>
        <v>0</v>
      </c>
      <c r="P77" s="192"/>
      <c r="Q77" s="192">
        <f aca="true" t="shared" si="2" ref="Q77:Q135">INT((B77+5)/5)+COUNTIF($AO$5:$AT$6,D77)</f>
        <v>1</v>
      </c>
      <c r="R77" s="192"/>
      <c r="S77" s="192"/>
      <c r="T77" s="291"/>
      <c r="U77" s="291"/>
      <c r="V77" s="291"/>
      <c r="W77" s="291"/>
      <c r="X77" s="291"/>
      <c r="Y77" s="291"/>
      <c r="Z77" s="192">
        <f>IF(キャラメイク!B6="","",キャラメイク!B6)</f>
      </c>
      <c r="AA77" s="192"/>
      <c r="AB77" s="192"/>
      <c r="AC77" s="192"/>
      <c r="AD77" s="192"/>
      <c r="AE77" s="192"/>
      <c r="AF77" s="192">
        <f>IF(Z77="","",COUNTIF($T$76:$Y$135,Z77))</f>
      </c>
      <c r="AG77" s="192"/>
      <c r="AH77" s="192">
        <f>IF(キャラメイク!D6="","",キャラメイク!D6)</f>
      </c>
      <c r="AI77" s="192"/>
    </row>
    <row r="78" spans="2:35" ht="12">
      <c r="B78" s="181">
        <v>3</v>
      </c>
      <c r="C78" s="181"/>
      <c r="D78" s="291"/>
      <c r="E78" s="291"/>
      <c r="F78" s="291"/>
      <c r="G78" s="291"/>
      <c r="H78" s="291"/>
      <c r="I78" s="291"/>
      <c r="J78" s="291"/>
      <c r="K78" s="291"/>
      <c r="L78" s="291"/>
      <c r="M78" s="291"/>
      <c r="N78" s="291"/>
      <c r="O78" s="192">
        <f>COUNTIF($D$76:D78,D78)</f>
        <v>0</v>
      </c>
      <c r="P78" s="192"/>
      <c r="Q78" s="192">
        <f t="shared" si="2"/>
        <v>1</v>
      </c>
      <c r="R78" s="192"/>
      <c r="S78" s="192"/>
      <c r="T78" s="291"/>
      <c r="U78" s="291"/>
      <c r="V78" s="291"/>
      <c r="W78" s="291"/>
      <c r="X78" s="291"/>
      <c r="Y78" s="291"/>
      <c r="Z78" s="192">
        <f>IF(キャラメイク!B7="","",キャラメイク!B7)</f>
      </c>
      <c r="AA78" s="192"/>
      <c r="AB78" s="192"/>
      <c r="AC78" s="192"/>
      <c r="AD78" s="192"/>
      <c r="AE78" s="192"/>
      <c r="AF78" s="192">
        <f>IF(Z78="","",COUNTIF($T$76:$Y$135,Z78))</f>
      </c>
      <c r="AG78" s="192"/>
      <c r="AH78" s="192">
        <f>IF(キャラメイク!D7="","",キャラメイク!D7)</f>
      </c>
      <c r="AI78" s="192"/>
    </row>
    <row r="79" spans="2:25" ht="12">
      <c r="B79" s="181">
        <v>4</v>
      </c>
      <c r="C79" s="181"/>
      <c r="D79" s="291"/>
      <c r="E79" s="291"/>
      <c r="F79" s="291"/>
      <c r="G79" s="291"/>
      <c r="H79" s="291"/>
      <c r="I79" s="291"/>
      <c r="J79" s="291"/>
      <c r="K79" s="291"/>
      <c r="L79" s="291"/>
      <c r="M79" s="291"/>
      <c r="N79" s="291"/>
      <c r="O79" s="192">
        <f>COUNTIF($D$76:D79,D79)</f>
        <v>0</v>
      </c>
      <c r="P79" s="192"/>
      <c r="Q79" s="192">
        <f t="shared" si="2"/>
        <v>1</v>
      </c>
      <c r="R79" s="192"/>
      <c r="S79" s="192"/>
      <c r="T79" s="291"/>
      <c r="U79" s="291"/>
      <c r="V79" s="291"/>
      <c r="W79" s="291"/>
      <c r="X79" s="291"/>
      <c r="Y79" s="291"/>
    </row>
    <row r="80" spans="2:25" ht="12">
      <c r="B80" s="181">
        <v>5</v>
      </c>
      <c r="C80" s="181"/>
      <c r="D80" s="291"/>
      <c r="E80" s="291"/>
      <c r="F80" s="291"/>
      <c r="G80" s="291"/>
      <c r="H80" s="291"/>
      <c r="I80" s="291"/>
      <c r="J80" s="291"/>
      <c r="K80" s="291"/>
      <c r="L80" s="291"/>
      <c r="M80" s="291"/>
      <c r="N80" s="291"/>
      <c r="O80" s="192">
        <f>COUNTIF($D$76:D80,D80)</f>
        <v>0</v>
      </c>
      <c r="P80" s="192"/>
      <c r="Q80" s="192">
        <f t="shared" si="2"/>
        <v>2</v>
      </c>
      <c r="R80" s="192"/>
      <c r="S80" s="192"/>
      <c r="T80" s="291"/>
      <c r="U80" s="291"/>
      <c r="V80" s="291"/>
      <c r="W80" s="291"/>
      <c r="X80" s="291"/>
      <c r="Y80" s="291"/>
    </row>
    <row r="81" spans="2:25" ht="12">
      <c r="B81" s="181">
        <v>6</v>
      </c>
      <c r="C81" s="181"/>
      <c r="D81" s="291"/>
      <c r="E81" s="291"/>
      <c r="F81" s="291"/>
      <c r="G81" s="291"/>
      <c r="H81" s="291"/>
      <c r="I81" s="291"/>
      <c r="J81" s="291"/>
      <c r="K81" s="291"/>
      <c r="L81" s="291"/>
      <c r="M81" s="291"/>
      <c r="N81" s="291"/>
      <c r="O81" s="192">
        <f>COUNTIF($D$76:D81,D81)</f>
        <v>0</v>
      </c>
      <c r="P81" s="192"/>
      <c r="Q81" s="192">
        <f t="shared" si="2"/>
        <v>2</v>
      </c>
      <c r="R81" s="192"/>
      <c r="S81" s="192"/>
      <c r="T81" s="291"/>
      <c r="U81" s="291"/>
      <c r="V81" s="291"/>
      <c r="W81" s="291"/>
      <c r="X81" s="291"/>
      <c r="Y81" s="291"/>
    </row>
    <row r="82" spans="2:25" ht="12">
      <c r="B82" s="181">
        <v>7</v>
      </c>
      <c r="C82" s="181"/>
      <c r="D82" s="291"/>
      <c r="E82" s="291"/>
      <c r="F82" s="291"/>
      <c r="G82" s="291"/>
      <c r="H82" s="291"/>
      <c r="I82" s="291"/>
      <c r="J82" s="291"/>
      <c r="K82" s="291"/>
      <c r="L82" s="291"/>
      <c r="M82" s="291"/>
      <c r="N82" s="291"/>
      <c r="O82" s="192">
        <f>COUNTIF($D$76:D82,D82)</f>
        <v>0</v>
      </c>
      <c r="P82" s="192"/>
      <c r="Q82" s="192">
        <f t="shared" si="2"/>
        <v>2</v>
      </c>
      <c r="R82" s="192"/>
      <c r="S82" s="192"/>
      <c r="T82" s="291"/>
      <c r="U82" s="291"/>
      <c r="V82" s="291"/>
      <c r="W82" s="291"/>
      <c r="X82" s="291"/>
      <c r="Y82" s="291"/>
    </row>
    <row r="83" spans="2:25" ht="12">
      <c r="B83" s="181">
        <v>8</v>
      </c>
      <c r="C83" s="181"/>
      <c r="D83" s="291"/>
      <c r="E83" s="291"/>
      <c r="F83" s="291"/>
      <c r="G83" s="291"/>
      <c r="H83" s="291"/>
      <c r="I83" s="291"/>
      <c r="J83" s="291"/>
      <c r="K83" s="291"/>
      <c r="L83" s="291"/>
      <c r="M83" s="291"/>
      <c r="N83" s="291"/>
      <c r="O83" s="192">
        <f>COUNTIF($D$76:D83,D83)</f>
        <v>0</v>
      </c>
      <c r="P83" s="192"/>
      <c r="Q83" s="192">
        <f t="shared" si="2"/>
        <v>2</v>
      </c>
      <c r="R83" s="192"/>
      <c r="S83" s="192"/>
      <c r="T83" s="291"/>
      <c r="U83" s="291"/>
      <c r="V83" s="291"/>
      <c r="W83" s="291"/>
      <c r="X83" s="291"/>
      <c r="Y83" s="291"/>
    </row>
    <row r="84" spans="2:25" ht="12">
      <c r="B84" s="181">
        <v>9</v>
      </c>
      <c r="C84" s="181"/>
      <c r="D84" s="291"/>
      <c r="E84" s="291"/>
      <c r="F84" s="291"/>
      <c r="G84" s="291"/>
      <c r="H84" s="291"/>
      <c r="I84" s="291"/>
      <c r="J84" s="291"/>
      <c r="K84" s="291"/>
      <c r="L84" s="291"/>
      <c r="M84" s="291"/>
      <c r="N84" s="291"/>
      <c r="O84" s="192">
        <f>COUNTIF($D$76:D84,D84)</f>
        <v>0</v>
      </c>
      <c r="P84" s="192"/>
      <c r="Q84" s="192">
        <f t="shared" si="2"/>
        <v>2</v>
      </c>
      <c r="R84" s="192"/>
      <c r="S84" s="192"/>
      <c r="T84" s="291"/>
      <c r="U84" s="291"/>
      <c r="V84" s="291"/>
      <c r="W84" s="291"/>
      <c r="X84" s="291"/>
      <c r="Y84" s="291"/>
    </row>
    <row r="85" spans="2:25" ht="12">
      <c r="B85" s="181">
        <v>10</v>
      </c>
      <c r="C85" s="181"/>
      <c r="D85" s="291"/>
      <c r="E85" s="291"/>
      <c r="F85" s="291"/>
      <c r="G85" s="291"/>
      <c r="H85" s="291"/>
      <c r="I85" s="291"/>
      <c r="J85" s="291"/>
      <c r="K85" s="291"/>
      <c r="L85" s="291"/>
      <c r="M85" s="291"/>
      <c r="N85" s="291"/>
      <c r="O85" s="192">
        <f>COUNTIF($D$76:D85,D85)</f>
        <v>0</v>
      </c>
      <c r="P85" s="192"/>
      <c r="Q85" s="192">
        <f t="shared" si="2"/>
        <v>3</v>
      </c>
      <c r="R85" s="192"/>
      <c r="S85" s="192"/>
      <c r="T85" s="291"/>
      <c r="U85" s="291"/>
      <c r="V85" s="291"/>
      <c r="W85" s="291"/>
      <c r="X85" s="291"/>
      <c r="Y85" s="291"/>
    </row>
    <row r="86" spans="2:25" ht="12">
      <c r="B86" s="181">
        <v>11</v>
      </c>
      <c r="C86" s="181"/>
      <c r="D86" s="291"/>
      <c r="E86" s="291"/>
      <c r="F86" s="291"/>
      <c r="G86" s="291"/>
      <c r="H86" s="291"/>
      <c r="I86" s="291"/>
      <c r="J86" s="291"/>
      <c r="K86" s="291"/>
      <c r="L86" s="291"/>
      <c r="M86" s="291"/>
      <c r="N86" s="291"/>
      <c r="O86" s="192">
        <f>COUNTIF($D$76:D86,D86)</f>
        <v>0</v>
      </c>
      <c r="P86" s="192"/>
      <c r="Q86" s="192">
        <f t="shared" si="2"/>
        <v>3</v>
      </c>
      <c r="R86" s="192"/>
      <c r="S86" s="192"/>
      <c r="T86" s="291"/>
      <c r="U86" s="291"/>
      <c r="V86" s="291"/>
      <c r="W86" s="291"/>
      <c r="X86" s="291"/>
      <c r="Y86" s="291"/>
    </row>
    <row r="87" spans="2:25" ht="12">
      <c r="B87" s="181">
        <v>12</v>
      </c>
      <c r="C87" s="181"/>
      <c r="D87" s="291"/>
      <c r="E87" s="291"/>
      <c r="F87" s="291"/>
      <c r="G87" s="291"/>
      <c r="H87" s="291"/>
      <c r="I87" s="291"/>
      <c r="J87" s="291"/>
      <c r="K87" s="291"/>
      <c r="L87" s="291"/>
      <c r="M87" s="291"/>
      <c r="N87" s="291"/>
      <c r="O87" s="192">
        <f>COUNTIF($D$76:D87,D87)</f>
        <v>0</v>
      </c>
      <c r="P87" s="192"/>
      <c r="Q87" s="192">
        <f t="shared" si="2"/>
        <v>3</v>
      </c>
      <c r="R87" s="192"/>
      <c r="S87" s="192"/>
      <c r="T87" s="291"/>
      <c r="U87" s="291"/>
      <c r="V87" s="291"/>
      <c r="W87" s="291"/>
      <c r="X87" s="291"/>
      <c r="Y87" s="291"/>
    </row>
    <row r="88" spans="2:25" ht="12">
      <c r="B88" s="181">
        <v>13</v>
      </c>
      <c r="C88" s="181"/>
      <c r="D88" s="291"/>
      <c r="E88" s="291"/>
      <c r="F88" s="291"/>
      <c r="G88" s="291"/>
      <c r="H88" s="291"/>
      <c r="I88" s="291"/>
      <c r="J88" s="291"/>
      <c r="K88" s="291"/>
      <c r="L88" s="291"/>
      <c r="M88" s="291"/>
      <c r="N88" s="291"/>
      <c r="O88" s="192">
        <f>COUNTIF($D$76:D88,D88)</f>
        <v>0</v>
      </c>
      <c r="P88" s="192"/>
      <c r="Q88" s="192">
        <f t="shared" si="2"/>
        <v>3</v>
      </c>
      <c r="R88" s="192"/>
      <c r="S88" s="192"/>
      <c r="T88" s="291"/>
      <c r="U88" s="291"/>
      <c r="V88" s="291"/>
      <c r="W88" s="291"/>
      <c r="X88" s="291"/>
      <c r="Y88" s="291"/>
    </row>
    <row r="89" spans="2:25" ht="12">
      <c r="B89" s="181">
        <v>14</v>
      </c>
      <c r="C89" s="181"/>
      <c r="D89" s="291"/>
      <c r="E89" s="291"/>
      <c r="F89" s="291"/>
      <c r="G89" s="291"/>
      <c r="H89" s="291"/>
      <c r="I89" s="291"/>
      <c r="J89" s="291"/>
      <c r="K89" s="291"/>
      <c r="L89" s="291"/>
      <c r="M89" s="291"/>
      <c r="N89" s="291"/>
      <c r="O89" s="192">
        <f>COUNTIF($D$76:D89,D89)</f>
        <v>0</v>
      </c>
      <c r="P89" s="192"/>
      <c r="Q89" s="192">
        <f t="shared" si="2"/>
        <v>3</v>
      </c>
      <c r="R89" s="192"/>
      <c r="S89" s="192"/>
      <c r="T89" s="291"/>
      <c r="U89" s="291"/>
      <c r="V89" s="291"/>
      <c r="W89" s="291"/>
      <c r="X89" s="291"/>
      <c r="Y89" s="291"/>
    </row>
    <row r="90" spans="2:26" ht="12">
      <c r="B90" s="181">
        <v>15</v>
      </c>
      <c r="C90" s="181"/>
      <c r="D90" s="291"/>
      <c r="E90" s="291"/>
      <c r="F90" s="291"/>
      <c r="G90" s="291"/>
      <c r="H90" s="291"/>
      <c r="I90" s="291"/>
      <c r="J90" s="291"/>
      <c r="K90" s="291"/>
      <c r="L90" s="291"/>
      <c r="M90" s="291"/>
      <c r="N90" s="291"/>
      <c r="O90" s="192">
        <f>COUNTIF($D$76:D90,D90)</f>
        <v>0</v>
      </c>
      <c r="P90" s="192"/>
      <c r="Q90" s="192">
        <f t="shared" si="2"/>
        <v>4</v>
      </c>
      <c r="R90" s="192"/>
      <c r="S90" s="192"/>
      <c r="T90" s="291"/>
      <c r="U90" s="291"/>
      <c r="V90" s="291"/>
      <c r="W90" s="291"/>
      <c r="X90" s="291"/>
      <c r="Y90" s="291"/>
      <c r="Z90" s="13" t="s">
        <v>555</v>
      </c>
    </row>
    <row r="91" spans="2:25" ht="12">
      <c r="B91" s="181">
        <v>16</v>
      </c>
      <c r="C91" s="181"/>
      <c r="D91" s="291"/>
      <c r="E91" s="291"/>
      <c r="F91" s="291"/>
      <c r="G91" s="291"/>
      <c r="H91" s="291"/>
      <c r="I91" s="291"/>
      <c r="J91" s="291"/>
      <c r="K91" s="291"/>
      <c r="L91" s="291"/>
      <c r="M91" s="291"/>
      <c r="N91" s="291"/>
      <c r="O91" s="192">
        <f>COUNTIF($D$76:D91,D91)</f>
        <v>0</v>
      </c>
      <c r="P91" s="192"/>
      <c r="Q91" s="192">
        <f t="shared" si="2"/>
        <v>4</v>
      </c>
      <c r="R91" s="192"/>
      <c r="S91" s="192"/>
      <c r="T91" s="291"/>
      <c r="U91" s="291"/>
      <c r="V91" s="291"/>
      <c r="W91" s="291"/>
      <c r="X91" s="291"/>
      <c r="Y91" s="291"/>
    </row>
    <row r="92" spans="2:25" ht="12">
      <c r="B92" s="181">
        <v>17</v>
      </c>
      <c r="C92" s="181"/>
      <c r="D92" s="291"/>
      <c r="E92" s="291"/>
      <c r="F92" s="291"/>
      <c r="G92" s="291"/>
      <c r="H92" s="291"/>
      <c r="I92" s="291"/>
      <c r="J92" s="291"/>
      <c r="K92" s="291"/>
      <c r="L92" s="291"/>
      <c r="M92" s="291"/>
      <c r="N92" s="291"/>
      <c r="O92" s="192">
        <f>COUNTIF($D$76:D92,D92)</f>
        <v>0</v>
      </c>
      <c r="P92" s="192"/>
      <c r="Q92" s="192">
        <f t="shared" si="2"/>
        <v>4</v>
      </c>
      <c r="R92" s="192"/>
      <c r="S92" s="192"/>
      <c r="T92" s="291"/>
      <c r="U92" s="291"/>
      <c r="V92" s="291"/>
      <c r="W92" s="291"/>
      <c r="X92" s="291"/>
      <c r="Y92" s="291"/>
    </row>
    <row r="93" spans="2:25" ht="12">
      <c r="B93" s="181">
        <v>18</v>
      </c>
      <c r="C93" s="181"/>
      <c r="D93" s="291"/>
      <c r="E93" s="291"/>
      <c r="F93" s="291"/>
      <c r="G93" s="291"/>
      <c r="H93" s="291"/>
      <c r="I93" s="291"/>
      <c r="J93" s="291"/>
      <c r="K93" s="291"/>
      <c r="L93" s="291"/>
      <c r="M93" s="291"/>
      <c r="N93" s="291"/>
      <c r="O93" s="192">
        <f>COUNTIF($D$76:D93,D93)</f>
        <v>0</v>
      </c>
      <c r="P93" s="192"/>
      <c r="Q93" s="192">
        <f t="shared" si="2"/>
        <v>4</v>
      </c>
      <c r="R93" s="192"/>
      <c r="S93" s="192"/>
      <c r="T93" s="291"/>
      <c r="U93" s="291"/>
      <c r="V93" s="291"/>
      <c r="W93" s="291"/>
      <c r="X93" s="291"/>
      <c r="Y93" s="291"/>
    </row>
    <row r="94" spans="2:25" ht="12">
      <c r="B94" s="181">
        <v>19</v>
      </c>
      <c r="C94" s="181"/>
      <c r="D94" s="291"/>
      <c r="E94" s="291"/>
      <c r="F94" s="291"/>
      <c r="G94" s="291"/>
      <c r="H94" s="291"/>
      <c r="I94" s="291"/>
      <c r="J94" s="291"/>
      <c r="K94" s="291"/>
      <c r="L94" s="291"/>
      <c r="M94" s="291"/>
      <c r="N94" s="291"/>
      <c r="O94" s="192">
        <f>COUNTIF($D$76:D94,D94)</f>
        <v>0</v>
      </c>
      <c r="P94" s="192"/>
      <c r="Q94" s="192">
        <f t="shared" si="2"/>
        <v>4</v>
      </c>
      <c r="R94" s="192"/>
      <c r="S94" s="192"/>
      <c r="T94" s="291"/>
      <c r="U94" s="291"/>
      <c r="V94" s="291"/>
      <c r="W94" s="291"/>
      <c r="X94" s="291"/>
      <c r="Y94" s="291"/>
    </row>
    <row r="95" spans="2:25" ht="12">
      <c r="B95" s="181">
        <v>20</v>
      </c>
      <c r="C95" s="181"/>
      <c r="D95" s="291"/>
      <c r="E95" s="291"/>
      <c r="F95" s="291"/>
      <c r="G95" s="291"/>
      <c r="H95" s="291"/>
      <c r="I95" s="291"/>
      <c r="J95" s="291"/>
      <c r="K95" s="291"/>
      <c r="L95" s="291"/>
      <c r="M95" s="291"/>
      <c r="N95" s="291"/>
      <c r="O95" s="192">
        <f>COUNTIF($D$76:D95,D95)</f>
        <v>0</v>
      </c>
      <c r="P95" s="192"/>
      <c r="Q95" s="192">
        <f t="shared" si="2"/>
        <v>5</v>
      </c>
      <c r="R95" s="192"/>
      <c r="S95" s="192"/>
      <c r="T95" s="291"/>
      <c r="U95" s="291"/>
      <c r="V95" s="291"/>
      <c r="W95" s="291"/>
      <c r="X95" s="291"/>
      <c r="Y95" s="291"/>
    </row>
    <row r="96" spans="2:25" ht="12">
      <c r="B96" s="181">
        <v>21</v>
      </c>
      <c r="C96" s="181"/>
      <c r="D96" s="291"/>
      <c r="E96" s="291"/>
      <c r="F96" s="291"/>
      <c r="G96" s="291"/>
      <c r="H96" s="291"/>
      <c r="I96" s="291"/>
      <c r="J96" s="291"/>
      <c r="K96" s="291"/>
      <c r="L96" s="291"/>
      <c r="M96" s="291"/>
      <c r="N96" s="291"/>
      <c r="O96" s="192">
        <f>COUNTIF($D$76:D96,D96)</f>
        <v>0</v>
      </c>
      <c r="P96" s="192"/>
      <c r="Q96" s="192">
        <f t="shared" si="2"/>
        <v>5</v>
      </c>
      <c r="R96" s="192"/>
      <c r="S96" s="192"/>
      <c r="T96" s="291"/>
      <c r="U96" s="291"/>
      <c r="V96" s="291"/>
      <c r="W96" s="291"/>
      <c r="X96" s="291"/>
      <c r="Y96" s="291"/>
    </row>
    <row r="97" spans="2:25" ht="12">
      <c r="B97" s="181">
        <v>22</v>
      </c>
      <c r="C97" s="181"/>
      <c r="D97" s="291"/>
      <c r="E97" s="291"/>
      <c r="F97" s="291"/>
      <c r="G97" s="291"/>
      <c r="H97" s="291"/>
      <c r="I97" s="291"/>
      <c r="J97" s="291"/>
      <c r="K97" s="291"/>
      <c r="L97" s="291"/>
      <c r="M97" s="291"/>
      <c r="N97" s="291"/>
      <c r="O97" s="192">
        <f>COUNTIF($D$76:D97,D97)</f>
        <v>0</v>
      </c>
      <c r="P97" s="192"/>
      <c r="Q97" s="192">
        <f t="shared" si="2"/>
        <v>5</v>
      </c>
      <c r="R97" s="192"/>
      <c r="S97" s="192"/>
      <c r="T97" s="291"/>
      <c r="U97" s="291"/>
      <c r="V97" s="291"/>
      <c r="W97" s="291"/>
      <c r="X97" s="291"/>
      <c r="Y97" s="291"/>
    </row>
    <row r="98" spans="2:25" ht="12">
      <c r="B98" s="181">
        <v>23</v>
      </c>
      <c r="C98" s="181"/>
      <c r="D98" s="291"/>
      <c r="E98" s="291"/>
      <c r="F98" s="291"/>
      <c r="G98" s="291"/>
      <c r="H98" s="291"/>
      <c r="I98" s="291"/>
      <c r="J98" s="291"/>
      <c r="K98" s="291"/>
      <c r="L98" s="291"/>
      <c r="M98" s="291"/>
      <c r="N98" s="291"/>
      <c r="O98" s="192">
        <f>COUNTIF($D$76:D98,D98)</f>
        <v>0</v>
      </c>
      <c r="P98" s="192"/>
      <c r="Q98" s="192">
        <f t="shared" si="2"/>
        <v>5</v>
      </c>
      <c r="R98" s="192"/>
      <c r="S98" s="192"/>
      <c r="T98" s="291"/>
      <c r="U98" s="291"/>
      <c r="V98" s="291"/>
      <c r="W98" s="291"/>
      <c r="X98" s="291"/>
      <c r="Y98" s="291"/>
    </row>
    <row r="99" spans="2:25" ht="12">
      <c r="B99" s="181">
        <v>24</v>
      </c>
      <c r="C99" s="181"/>
      <c r="D99" s="291"/>
      <c r="E99" s="291"/>
      <c r="F99" s="291"/>
      <c r="G99" s="291"/>
      <c r="H99" s="291"/>
      <c r="I99" s="291"/>
      <c r="J99" s="291"/>
      <c r="K99" s="291"/>
      <c r="L99" s="291"/>
      <c r="M99" s="291"/>
      <c r="N99" s="291"/>
      <c r="O99" s="192">
        <f>COUNTIF($D$76:D99,D99)</f>
        <v>0</v>
      </c>
      <c r="P99" s="192"/>
      <c r="Q99" s="192">
        <f t="shared" si="2"/>
        <v>5</v>
      </c>
      <c r="R99" s="192"/>
      <c r="S99" s="192"/>
      <c r="T99" s="291"/>
      <c r="U99" s="291"/>
      <c r="V99" s="291"/>
      <c r="W99" s="291"/>
      <c r="X99" s="291"/>
      <c r="Y99" s="291"/>
    </row>
    <row r="100" spans="2:25" ht="12">
      <c r="B100" s="181">
        <v>25</v>
      </c>
      <c r="C100" s="181"/>
      <c r="D100" s="291"/>
      <c r="E100" s="291"/>
      <c r="F100" s="291"/>
      <c r="G100" s="291"/>
      <c r="H100" s="291"/>
      <c r="I100" s="291"/>
      <c r="J100" s="291"/>
      <c r="K100" s="291"/>
      <c r="L100" s="291"/>
      <c r="M100" s="291"/>
      <c r="N100" s="291"/>
      <c r="O100" s="192">
        <f>COUNTIF($D$76:D100,D100)</f>
        <v>0</v>
      </c>
      <c r="P100" s="192"/>
      <c r="Q100" s="192">
        <f t="shared" si="2"/>
        <v>6</v>
      </c>
      <c r="R100" s="192"/>
      <c r="S100" s="192"/>
      <c r="T100" s="291"/>
      <c r="U100" s="291"/>
      <c r="V100" s="291"/>
      <c r="W100" s="291"/>
      <c r="X100" s="291"/>
      <c r="Y100" s="291"/>
    </row>
    <row r="101" spans="2:25" ht="12">
      <c r="B101" s="181">
        <v>26</v>
      </c>
      <c r="C101" s="181"/>
      <c r="D101" s="291"/>
      <c r="E101" s="291"/>
      <c r="F101" s="291"/>
      <c r="G101" s="291"/>
      <c r="H101" s="291"/>
      <c r="I101" s="291"/>
      <c r="J101" s="291"/>
      <c r="K101" s="291"/>
      <c r="L101" s="291"/>
      <c r="M101" s="291"/>
      <c r="N101" s="291"/>
      <c r="O101" s="192">
        <f>COUNTIF($D$76:D101,D101)</f>
        <v>0</v>
      </c>
      <c r="P101" s="192"/>
      <c r="Q101" s="192">
        <f t="shared" si="2"/>
        <v>6</v>
      </c>
      <c r="R101" s="192"/>
      <c r="S101" s="192"/>
      <c r="T101" s="291"/>
      <c r="U101" s="291"/>
      <c r="V101" s="291"/>
      <c r="W101" s="291"/>
      <c r="X101" s="291"/>
      <c r="Y101" s="291"/>
    </row>
    <row r="102" spans="2:25" ht="12">
      <c r="B102" s="181">
        <v>27</v>
      </c>
      <c r="C102" s="181"/>
      <c r="D102" s="291"/>
      <c r="E102" s="291"/>
      <c r="F102" s="291"/>
      <c r="G102" s="291"/>
      <c r="H102" s="291"/>
      <c r="I102" s="291"/>
      <c r="J102" s="291"/>
      <c r="K102" s="291"/>
      <c r="L102" s="291"/>
      <c r="M102" s="291"/>
      <c r="N102" s="291"/>
      <c r="O102" s="192">
        <f>COUNTIF($D$76:D102,D102)</f>
        <v>0</v>
      </c>
      <c r="P102" s="192"/>
      <c r="Q102" s="192">
        <f t="shared" si="2"/>
        <v>6</v>
      </c>
      <c r="R102" s="192"/>
      <c r="S102" s="192"/>
      <c r="T102" s="291"/>
      <c r="U102" s="291"/>
      <c r="V102" s="291"/>
      <c r="W102" s="291"/>
      <c r="X102" s="291"/>
      <c r="Y102" s="291"/>
    </row>
    <row r="103" spans="2:25" ht="12">
      <c r="B103" s="181">
        <v>28</v>
      </c>
      <c r="C103" s="181"/>
      <c r="D103" s="291"/>
      <c r="E103" s="291"/>
      <c r="F103" s="291"/>
      <c r="G103" s="291"/>
      <c r="H103" s="291"/>
      <c r="I103" s="291"/>
      <c r="J103" s="291"/>
      <c r="K103" s="291"/>
      <c r="L103" s="291"/>
      <c r="M103" s="291"/>
      <c r="N103" s="291"/>
      <c r="O103" s="192">
        <f>COUNTIF($D$76:D103,D103)</f>
        <v>0</v>
      </c>
      <c r="P103" s="192"/>
      <c r="Q103" s="192">
        <f t="shared" si="2"/>
        <v>6</v>
      </c>
      <c r="R103" s="192"/>
      <c r="S103" s="192"/>
      <c r="T103" s="291"/>
      <c r="U103" s="291"/>
      <c r="V103" s="291"/>
      <c r="W103" s="291"/>
      <c r="X103" s="291"/>
      <c r="Y103" s="291"/>
    </row>
    <row r="104" spans="2:25" ht="12">
      <c r="B104" s="181">
        <v>29</v>
      </c>
      <c r="C104" s="181"/>
      <c r="D104" s="291"/>
      <c r="E104" s="291"/>
      <c r="F104" s="291"/>
      <c r="G104" s="291"/>
      <c r="H104" s="291"/>
      <c r="I104" s="291"/>
      <c r="J104" s="291"/>
      <c r="K104" s="291"/>
      <c r="L104" s="291"/>
      <c r="M104" s="291"/>
      <c r="N104" s="291"/>
      <c r="O104" s="192">
        <f>COUNTIF($D$76:D104,D104)</f>
        <v>0</v>
      </c>
      <c r="P104" s="192"/>
      <c r="Q104" s="192">
        <f t="shared" si="2"/>
        <v>6</v>
      </c>
      <c r="R104" s="192"/>
      <c r="S104" s="192"/>
      <c r="T104" s="291"/>
      <c r="U104" s="291"/>
      <c r="V104" s="291"/>
      <c r="W104" s="291"/>
      <c r="X104" s="291"/>
      <c r="Y104" s="291"/>
    </row>
    <row r="105" spans="2:25" ht="12">
      <c r="B105" s="181">
        <v>30</v>
      </c>
      <c r="C105" s="181"/>
      <c r="D105" s="291"/>
      <c r="E105" s="291"/>
      <c r="F105" s="291"/>
      <c r="G105" s="291"/>
      <c r="H105" s="291"/>
      <c r="I105" s="291"/>
      <c r="J105" s="291"/>
      <c r="K105" s="291"/>
      <c r="L105" s="291"/>
      <c r="M105" s="291"/>
      <c r="N105" s="291"/>
      <c r="O105" s="192">
        <f>COUNTIF($D$76:D105,D105)</f>
        <v>0</v>
      </c>
      <c r="P105" s="192"/>
      <c r="Q105" s="192">
        <f t="shared" si="2"/>
        <v>7</v>
      </c>
      <c r="R105" s="192"/>
      <c r="S105" s="192"/>
      <c r="T105" s="291"/>
      <c r="U105" s="291"/>
      <c r="V105" s="291"/>
      <c r="W105" s="291"/>
      <c r="X105" s="291"/>
      <c r="Y105" s="291"/>
    </row>
    <row r="106" spans="2:25" ht="12">
      <c r="B106" s="181">
        <v>31</v>
      </c>
      <c r="C106" s="181"/>
      <c r="D106" s="291"/>
      <c r="E106" s="291"/>
      <c r="F106" s="291"/>
      <c r="G106" s="291"/>
      <c r="H106" s="291"/>
      <c r="I106" s="291"/>
      <c r="J106" s="291"/>
      <c r="K106" s="291"/>
      <c r="L106" s="291"/>
      <c r="M106" s="291"/>
      <c r="N106" s="291"/>
      <c r="O106" s="192">
        <f>COUNTIF($D$76:D106,D106)</f>
        <v>0</v>
      </c>
      <c r="P106" s="192"/>
      <c r="Q106" s="192">
        <f t="shared" si="2"/>
        <v>7</v>
      </c>
      <c r="R106" s="192"/>
      <c r="S106" s="192"/>
      <c r="T106" s="291"/>
      <c r="U106" s="291"/>
      <c r="V106" s="291"/>
      <c r="W106" s="291"/>
      <c r="X106" s="291"/>
      <c r="Y106" s="291"/>
    </row>
    <row r="107" spans="2:25" ht="12">
      <c r="B107" s="181">
        <v>32</v>
      </c>
      <c r="C107" s="181"/>
      <c r="D107" s="291"/>
      <c r="E107" s="291"/>
      <c r="F107" s="291"/>
      <c r="G107" s="291"/>
      <c r="H107" s="291"/>
      <c r="I107" s="291"/>
      <c r="J107" s="291"/>
      <c r="K107" s="291"/>
      <c r="L107" s="291"/>
      <c r="M107" s="291"/>
      <c r="N107" s="291"/>
      <c r="O107" s="192">
        <f>COUNTIF($D$76:D107,D107)</f>
        <v>0</v>
      </c>
      <c r="P107" s="192"/>
      <c r="Q107" s="192">
        <f t="shared" si="2"/>
        <v>7</v>
      </c>
      <c r="R107" s="192"/>
      <c r="S107" s="192"/>
      <c r="T107" s="291"/>
      <c r="U107" s="291"/>
      <c r="V107" s="291"/>
      <c r="W107" s="291"/>
      <c r="X107" s="291"/>
      <c r="Y107" s="291"/>
    </row>
    <row r="108" spans="2:25" ht="12">
      <c r="B108" s="181">
        <v>33</v>
      </c>
      <c r="C108" s="181"/>
      <c r="D108" s="291"/>
      <c r="E108" s="291"/>
      <c r="F108" s="291"/>
      <c r="G108" s="291"/>
      <c r="H108" s="291"/>
      <c r="I108" s="291"/>
      <c r="J108" s="291"/>
      <c r="K108" s="291"/>
      <c r="L108" s="291"/>
      <c r="M108" s="291"/>
      <c r="N108" s="291"/>
      <c r="O108" s="192">
        <f>COUNTIF($D$76:D108,D108)</f>
        <v>0</v>
      </c>
      <c r="P108" s="192"/>
      <c r="Q108" s="192">
        <f t="shared" si="2"/>
        <v>7</v>
      </c>
      <c r="R108" s="192"/>
      <c r="S108" s="192"/>
      <c r="T108" s="291"/>
      <c r="U108" s="291"/>
      <c r="V108" s="291"/>
      <c r="W108" s="291"/>
      <c r="X108" s="291"/>
      <c r="Y108" s="291"/>
    </row>
    <row r="109" spans="2:25" ht="12">
      <c r="B109" s="181">
        <v>34</v>
      </c>
      <c r="C109" s="181"/>
      <c r="D109" s="291"/>
      <c r="E109" s="291"/>
      <c r="F109" s="291"/>
      <c r="G109" s="291"/>
      <c r="H109" s="291"/>
      <c r="I109" s="291"/>
      <c r="J109" s="291"/>
      <c r="K109" s="291"/>
      <c r="L109" s="291"/>
      <c r="M109" s="291"/>
      <c r="N109" s="291"/>
      <c r="O109" s="192">
        <f>COUNTIF($D$76:D109,D109)</f>
        <v>0</v>
      </c>
      <c r="P109" s="192"/>
      <c r="Q109" s="192">
        <f t="shared" si="2"/>
        <v>7</v>
      </c>
      <c r="R109" s="192"/>
      <c r="S109" s="192"/>
      <c r="T109" s="291"/>
      <c r="U109" s="291"/>
      <c r="V109" s="291"/>
      <c r="W109" s="291"/>
      <c r="X109" s="291"/>
      <c r="Y109" s="291"/>
    </row>
    <row r="110" spans="2:25" ht="12">
      <c r="B110" s="181">
        <v>35</v>
      </c>
      <c r="C110" s="181"/>
      <c r="D110" s="291"/>
      <c r="E110" s="291"/>
      <c r="F110" s="291"/>
      <c r="G110" s="291"/>
      <c r="H110" s="291"/>
      <c r="I110" s="291"/>
      <c r="J110" s="291"/>
      <c r="K110" s="291"/>
      <c r="L110" s="291"/>
      <c r="M110" s="291"/>
      <c r="N110" s="291"/>
      <c r="O110" s="192">
        <f>COUNTIF($D$76:D110,D110)</f>
        <v>0</v>
      </c>
      <c r="P110" s="192"/>
      <c r="Q110" s="192">
        <f t="shared" si="2"/>
        <v>8</v>
      </c>
      <c r="R110" s="192"/>
      <c r="S110" s="192"/>
      <c r="T110" s="291"/>
      <c r="U110" s="291"/>
      <c r="V110" s="291"/>
      <c r="W110" s="291"/>
      <c r="X110" s="291"/>
      <c r="Y110" s="291"/>
    </row>
    <row r="111" spans="2:25" ht="12">
      <c r="B111" s="181">
        <v>36</v>
      </c>
      <c r="C111" s="181"/>
      <c r="D111" s="291"/>
      <c r="E111" s="291"/>
      <c r="F111" s="291"/>
      <c r="G111" s="291"/>
      <c r="H111" s="291"/>
      <c r="I111" s="291"/>
      <c r="J111" s="291"/>
      <c r="K111" s="291"/>
      <c r="L111" s="291"/>
      <c r="M111" s="291"/>
      <c r="N111" s="291"/>
      <c r="O111" s="192">
        <f>COUNTIF($D$76:D111,D111)</f>
        <v>0</v>
      </c>
      <c r="P111" s="192"/>
      <c r="Q111" s="192">
        <f t="shared" si="2"/>
        <v>8</v>
      </c>
      <c r="R111" s="192"/>
      <c r="S111" s="192"/>
      <c r="T111" s="291"/>
      <c r="U111" s="291"/>
      <c r="V111" s="291"/>
      <c r="W111" s="291"/>
      <c r="X111" s="291"/>
      <c r="Y111" s="291"/>
    </row>
    <row r="112" spans="2:25" ht="12">
      <c r="B112" s="181">
        <v>37</v>
      </c>
      <c r="C112" s="181"/>
      <c r="D112" s="291"/>
      <c r="E112" s="291"/>
      <c r="F112" s="291"/>
      <c r="G112" s="291"/>
      <c r="H112" s="291"/>
      <c r="I112" s="291"/>
      <c r="J112" s="291"/>
      <c r="K112" s="291"/>
      <c r="L112" s="291"/>
      <c r="M112" s="291"/>
      <c r="N112" s="291"/>
      <c r="O112" s="192">
        <f>COUNTIF($D$76:D112,D112)</f>
        <v>0</v>
      </c>
      <c r="P112" s="192"/>
      <c r="Q112" s="192">
        <f t="shared" si="2"/>
        <v>8</v>
      </c>
      <c r="R112" s="192"/>
      <c r="S112" s="192"/>
      <c r="T112" s="291"/>
      <c r="U112" s="291"/>
      <c r="V112" s="291"/>
      <c r="W112" s="291"/>
      <c r="X112" s="291"/>
      <c r="Y112" s="291"/>
    </row>
    <row r="113" spans="2:25" ht="12">
      <c r="B113" s="181">
        <v>38</v>
      </c>
      <c r="C113" s="181"/>
      <c r="D113" s="291"/>
      <c r="E113" s="291"/>
      <c r="F113" s="291"/>
      <c r="G113" s="291"/>
      <c r="H113" s="291"/>
      <c r="I113" s="291"/>
      <c r="J113" s="291"/>
      <c r="K113" s="291"/>
      <c r="L113" s="291"/>
      <c r="M113" s="291"/>
      <c r="N113" s="291"/>
      <c r="O113" s="192">
        <f>COUNTIF($D$76:D113,D113)</f>
        <v>0</v>
      </c>
      <c r="P113" s="192"/>
      <c r="Q113" s="192">
        <f t="shared" si="2"/>
        <v>8</v>
      </c>
      <c r="R113" s="192"/>
      <c r="S113" s="192"/>
      <c r="T113" s="291"/>
      <c r="U113" s="291"/>
      <c r="V113" s="291"/>
      <c r="W113" s="291"/>
      <c r="X113" s="291"/>
      <c r="Y113" s="291"/>
    </row>
    <row r="114" spans="2:25" ht="12">
      <c r="B114" s="181">
        <v>39</v>
      </c>
      <c r="C114" s="181"/>
      <c r="D114" s="291"/>
      <c r="E114" s="291"/>
      <c r="F114" s="291"/>
      <c r="G114" s="291"/>
      <c r="H114" s="291"/>
      <c r="I114" s="291"/>
      <c r="J114" s="291"/>
      <c r="K114" s="291"/>
      <c r="L114" s="291"/>
      <c r="M114" s="291"/>
      <c r="N114" s="291"/>
      <c r="O114" s="192">
        <f>COUNTIF($D$76:D114,D114)</f>
        <v>0</v>
      </c>
      <c r="P114" s="192"/>
      <c r="Q114" s="192">
        <f t="shared" si="2"/>
        <v>8</v>
      </c>
      <c r="R114" s="192"/>
      <c r="S114" s="192"/>
      <c r="T114" s="291"/>
      <c r="U114" s="291"/>
      <c r="V114" s="291"/>
      <c r="W114" s="291"/>
      <c r="X114" s="291"/>
      <c r="Y114" s="291"/>
    </row>
    <row r="115" spans="2:25" ht="12">
      <c r="B115" s="181">
        <v>40</v>
      </c>
      <c r="C115" s="181"/>
      <c r="D115" s="291"/>
      <c r="E115" s="291"/>
      <c r="F115" s="291"/>
      <c r="G115" s="291"/>
      <c r="H115" s="291"/>
      <c r="I115" s="291"/>
      <c r="J115" s="291"/>
      <c r="K115" s="291"/>
      <c r="L115" s="291"/>
      <c r="M115" s="291"/>
      <c r="N115" s="291"/>
      <c r="O115" s="192">
        <f>COUNTIF($D$76:D115,D115)</f>
        <v>0</v>
      </c>
      <c r="P115" s="192"/>
      <c r="Q115" s="192">
        <f t="shared" si="2"/>
        <v>9</v>
      </c>
      <c r="R115" s="192"/>
      <c r="S115" s="192"/>
      <c r="T115" s="291"/>
      <c r="U115" s="291"/>
      <c r="V115" s="291"/>
      <c r="W115" s="291"/>
      <c r="X115" s="291"/>
      <c r="Y115" s="291"/>
    </row>
    <row r="116" spans="2:25" ht="12">
      <c r="B116" s="181">
        <v>41</v>
      </c>
      <c r="C116" s="181"/>
      <c r="D116" s="291"/>
      <c r="E116" s="291"/>
      <c r="F116" s="291"/>
      <c r="G116" s="291"/>
      <c r="H116" s="291"/>
      <c r="I116" s="291"/>
      <c r="J116" s="291"/>
      <c r="K116" s="291"/>
      <c r="L116" s="291"/>
      <c r="M116" s="291"/>
      <c r="N116" s="291"/>
      <c r="O116" s="192">
        <f>COUNTIF($D$76:D116,D116)</f>
        <v>0</v>
      </c>
      <c r="P116" s="192"/>
      <c r="Q116" s="192">
        <f t="shared" si="2"/>
        <v>9</v>
      </c>
      <c r="R116" s="192"/>
      <c r="S116" s="192"/>
      <c r="T116" s="291"/>
      <c r="U116" s="291"/>
      <c r="V116" s="291"/>
      <c r="W116" s="291"/>
      <c r="X116" s="291"/>
      <c r="Y116" s="291"/>
    </row>
    <row r="117" spans="2:25" ht="12">
      <c r="B117" s="181">
        <v>42</v>
      </c>
      <c r="C117" s="181"/>
      <c r="D117" s="291"/>
      <c r="E117" s="291"/>
      <c r="F117" s="291"/>
      <c r="G117" s="291"/>
      <c r="H117" s="291"/>
      <c r="I117" s="291"/>
      <c r="J117" s="291"/>
      <c r="K117" s="291"/>
      <c r="L117" s="291"/>
      <c r="M117" s="291"/>
      <c r="N117" s="291"/>
      <c r="O117" s="192">
        <f>COUNTIF($D$76:D117,D117)</f>
        <v>0</v>
      </c>
      <c r="P117" s="192"/>
      <c r="Q117" s="192">
        <f t="shared" si="2"/>
        <v>9</v>
      </c>
      <c r="R117" s="192"/>
      <c r="S117" s="192"/>
      <c r="T117" s="291"/>
      <c r="U117" s="291"/>
      <c r="V117" s="291"/>
      <c r="W117" s="291"/>
      <c r="X117" s="291"/>
      <c r="Y117" s="291"/>
    </row>
    <row r="118" spans="2:25" ht="12">
      <c r="B118" s="181">
        <v>43</v>
      </c>
      <c r="C118" s="181"/>
      <c r="D118" s="291"/>
      <c r="E118" s="291"/>
      <c r="F118" s="291"/>
      <c r="G118" s="291"/>
      <c r="H118" s="291"/>
      <c r="I118" s="291"/>
      <c r="J118" s="291"/>
      <c r="K118" s="291"/>
      <c r="L118" s="291"/>
      <c r="M118" s="291"/>
      <c r="N118" s="291"/>
      <c r="O118" s="192">
        <f>COUNTIF($D$76:D118,D118)</f>
        <v>0</v>
      </c>
      <c r="P118" s="192"/>
      <c r="Q118" s="192">
        <f t="shared" si="2"/>
        <v>9</v>
      </c>
      <c r="R118" s="192"/>
      <c r="S118" s="192"/>
      <c r="T118" s="291"/>
      <c r="U118" s="291"/>
      <c r="V118" s="291"/>
      <c r="W118" s="291"/>
      <c r="X118" s="291"/>
      <c r="Y118" s="291"/>
    </row>
    <row r="119" spans="2:25" ht="12">
      <c r="B119" s="181">
        <v>44</v>
      </c>
      <c r="C119" s="181"/>
      <c r="D119" s="291"/>
      <c r="E119" s="291"/>
      <c r="F119" s="291"/>
      <c r="G119" s="291"/>
      <c r="H119" s="291"/>
      <c r="I119" s="291"/>
      <c r="J119" s="291"/>
      <c r="K119" s="291"/>
      <c r="L119" s="291"/>
      <c r="M119" s="291"/>
      <c r="N119" s="291"/>
      <c r="O119" s="192">
        <f>COUNTIF($D$76:D119,D119)</f>
        <v>0</v>
      </c>
      <c r="P119" s="192"/>
      <c r="Q119" s="192">
        <f t="shared" si="2"/>
        <v>9</v>
      </c>
      <c r="R119" s="192"/>
      <c r="S119" s="192"/>
      <c r="T119" s="291"/>
      <c r="U119" s="291"/>
      <c r="V119" s="291"/>
      <c r="W119" s="291"/>
      <c r="X119" s="291"/>
      <c r="Y119" s="291"/>
    </row>
    <row r="120" spans="2:25" ht="12">
      <c r="B120" s="181">
        <v>45</v>
      </c>
      <c r="C120" s="181"/>
      <c r="D120" s="291"/>
      <c r="E120" s="291"/>
      <c r="F120" s="291"/>
      <c r="G120" s="291"/>
      <c r="H120" s="291"/>
      <c r="I120" s="291"/>
      <c r="J120" s="291"/>
      <c r="K120" s="291"/>
      <c r="L120" s="291"/>
      <c r="M120" s="291"/>
      <c r="N120" s="291"/>
      <c r="O120" s="192">
        <f>COUNTIF($D$76:D120,D120)</f>
        <v>0</v>
      </c>
      <c r="P120" s="192"/>
      <c r="Q120" s="192">
        <f t="shared" si="2"/>
        <v>10</v>
      </c>
      <c r="R120" s="192"/>
      <c r="S120" s="192"/>
      <c r="T120" s="291"/>
      <c r="U120" s="291"/>
      <c r="V120" s="291"/>
      <c r="W120" s="291"/>
      <c r="X120" s="291"/>
      <c r="Y120" s="291"/>
    </row>
    <row r="121" spans="2:25" ht="12">
      <c r="B121" s="181">
        <v>46</v>
      </c>
      <c r="C121" s="181"/>
      <c r="D121" s="291"/>
      <c r="E121" s="291"/>
      <c r="F121" s="291"/>
      <c r="G121" s="291"/>
      <c r="H121" s="291"/>
      <c r="I121" s="291"/>
      <c r="J121" s="291"/>
      <c r="K121" s="291"/>
      <c r="L121" s="291"/>
      <c r="M121" s="291"/>
      <c r="N121" s="291"/>
      <c r="O121" s="192">
        <f>COUNTIF($D$76:D121,D121)</f>
        <v>0</v>
      </c>
      <c r="P121" s="192"/>
      <c r="Q121" s="192">
        <f t="shared" si="2"/>
        <v>10</v>
      </c>
      <c r="R121" s="192"/>
      <c r="S121" s="192"/>
      <c r="T121" s="291"/>
      <c r="U121" s="291"/>
      <c r="V121" s="291"/>
      <c r="W121" s="291"/>
      <c r="X121" s="291"/>
      <c r="Y121" s="291"/>
    </row>
    <row r="122" spans="2:25" ht="12">
      <c r="B122" s="181">
        <v>47</v>
      </c>
      <c r="C122" s="181"/>
      <c r="D122" s="291"/>
      <c r="E122" s="291"/>
      <c r="F122" s="291"/>
      <c r="G122" s="291"/>
      <c r="H122" s="291"/>
      <c r="I122" s="291"/>
      <c r="J122" s="291"/>
      <c r="K122" s="291"/>
      <c r="L122" s="291"/>
      <c r="M122" s="291"/>
      <c r="N122" s="291"/>
      <c r="O122" s="192">
        <f>COUNTIF($D$76:D122,D122)</f>
        <v>0</v>
      </c>
      <c r="P122" s="192"/>
      <c r="Q122" s="192">
        <f t="shared" si="2"/>
        <v>10</v>
      </c>
      <c r="R122" s="192"/>
      <c r="S122" s="192"/>
      <c r="T122" s="291"/>
      <c r="U122" s="291"/>
      <c r="V122" s="291"/>
      <c r="W122" s="291"/>
      <c r="X122" s="291"/>
      <c r="Y122" s="291"/>
    </row>
    <row r="123" spans="2:25" ht="12">
      <c r="B123" s="181">
        <v>48</v>
      </c>
      <c r="C123" s="181"/>
      <c r="D123" s="291"/>
      <c r="E123" s="291"/>
      <c r="F123" s="291"/>
      <c r="G123" s="291"/>
      <c r="H123" s="291"/>
      <c r="I123" s="291"/>
      <c r="J123" s="291"/>
      <c r="K123" s="291"/>
      <c r="L123" s="291"/>
      <c r="M123" s="291"/>
      <c r="N123" s="291"/>
      <c r="O123" s="192">
        <f>COUNTIF($D$76:D123,D123)</f>
        <v>0</v>
      </c>
      <c r="P123" s="192"/>
      <c r="Q123" s="192">
        <f t="shared" si="2"/>
        <v>10</v>
      </c>
      <c r="R123" s="192"/>
      <c r="S123" s="192"/>
      <c r="T123" s="291"/>
      <c r="U123" s="291"/>
      <c r="V123" s="291"/>
      <c r="W123" s="291"/>
      <c r="X123" s="291"/>
      <c r="Y123" s="291"/>
    </row>
    <row r="124" spans="2:25" ht="12">
      <c r="B124" s="181">
        <v>49</v>
      </c>
      <c r="C124" s="181"/>
      <c r="D124" s="291"/>
      <c r="E124" s="291"/>
      <c r="F124" s="291"/>
      <c r="G124" s="291"/>
      <c r="H124" s="291"/>
      <c r="I124" s="291"/>
      <c r="J124" s="291"/>
      <c r="K124" s="291"/>
      <c r="L124" s="291"/>
      <c r="M124" s="291"/>
      <c r="N124" s="291"/>
      <c r="O124" s="192">
        <f>COUNTIF($D$76:D124,D124)</f>
        <v>0</v>
      </c>
      <c r="P124" s="192"/>
      <c r="Q124" s="192">
        <f t="shared" si="2"/>
        <v>10</v>
      </c>
      <c r="R124" s="192"/>
      <c r="S124" s="192"/>
      <c r="T124" s="291"/>
      <c r="U124" s="291"/>
      <c r="V124" s="291"/>
      <c r="W124" s="291"/>
      <c r="X124" s="291"/>
      <c r="Y124" s="291"/>
    </row>
    <row r="125" spans="2:25" ht="12">
      <c r="B125" s="181">
        <v>50</v>
      </c>
      <c r="C125" s="181"/>
      <c r="D125" s="291"/>
      <c r="E125" s="291"/>
      <c r="F125" s="291"/>
      <c r="G125" s="291"/>
      <c r="H125" s="291"/>
      <c r="I125" s="291"/>
      <c r="J125" s="291"/>
      <c r="K125" s="291"/>
      <c r="L125" s="291"/>
      <c r="M125" s="291"/>
      <c r="N125" s="291"/>
      <c r="O125" s="192">
        <f>COUNTIF($D$76:D125,D125)</f>
        <v>0</v>
      </c>
      <c r="P125" s="192"/>
      <c r="Q125" s="192">
        <f t="shared" si="2"/>
        <v>11</v>
      </c>
      <c r="R125" s="192"/>
      <c r="S125" s="192"/>
      <c r="T125" s="291"/>
      <c r="U125" s="291"/>
      <c r="V125" s="291"/>
      <c r="W125" s="291"/>
      <c r="X125" s="291"/>
      <c r="Y125" s="291"/>
    </row>
    <row r="126" spans="2:25" ht="12">
      <c r="B126" s="181">
        <v>51</v>
      </c>
      <c r="C126" s="181"/>
      <c r="D126" s="291"/>
      <c r="E126" s="291"/>
      <c r="F126" s="291"/>
      <c r="G126" s="291"/>
      <c r="H126" s="291"/>
      <c r="I126" s="291"/>
      <c r="J126" s="291"/>
      <c r="K126" s="291"/>
      <c r="L126" s="291"/>
      <c r="M126" s="291"/>
      <c r="N126" s="291"/>
      <c r="O126" s="192">
        <f>COUNTIF($D$76:D126,D126)</f>
        <v>0</v>
      </c>
      <c r="P126" s="192"/>
      <c r="Q126" s="192">
        <f t="shared" si="2"/>
        <v>11</v>
      </c>
      <c r="R126" s="192"/>
      <c r="S126" s="192"/>
      <c r="T126" s="291"/>
      <c r="U126" s="291"/>
      <c r="V126" s="291"/>
      <c r="W126" s="291"/>
      <c r="X126" s="291"/>
      <c r="Y126" s="291"/>
    </row>
    <row r="127" spans="2:25" ht="12">
      <c r="B127" s="181">
        <v>52</v>
      </c>
      <c r="C127" s="181"/>
      <c r="D127" s="291"/>
      <c r="E127" s="291"/>
      <c r="F127" s="291"/>
      <c r="G127" s="291"/>
      <c r="H127" s="291"/>
      <c r="I127" s="291"/>
      <c r="J127" s="291"/>
      <c r="K127" s="291"/>
      <c r="L127" s="291"/>
      <c r="M127" s="291"/>
      <c r="N127" s="291"/>
      <c r="O127" s="192">
        <f>COUNTIF($D$76:D127,D127)</f>
        <v>0</v>
      </c>
      <c r="P127" s="192"/>
      <c r="Q127" s="192">
        <f t="shared" si="2"/>
        <v>11</v>
      </c>
      <c r="R127" s="192"/>
      <c r="S127" s="192"/>
      <c r="T127" s="291"/>
      <c r="U127" s="291"/>
      <c r="V127" s="291"/>
      <c r="W127" s="291"/>
      <c r="X127" s="291"/>
      <c r="Y127" s="291"/>
    </row>
    <row r="128" spans="2:25" ht="12">
      <c r="B128" s="181">
        <v>53</v>
      </c>
      <c r="C128" s="181"/>
      <c r="D128" s="291"/>
      <c r="E128" s="291"/>
      <c r="F128" s="291"/>
      <c r="G128" s="291"/>
      <c r="H128" s="291"/>
      <c r="I128" s="291"/>
      <c r="J128" s="291"/>
      <c r="K128" s="291"/>
      <c r="L128" s="291"/>
      <c r="M128" s="291"/>
      <c r="N128" s="291"/>
      <c r="O128" s="192">
        <f>COUNTIF($D$76:D128,D128)</f>
        <v>0</v>
      </c>
      <c r="P128" s="192"/>
      <c r="Q128" s="192">
        <f t="shared" si="2"/>
        <v>11</v>
      </c>
      <c r="R128" s="192"/>
      <c r="S128" s="192"/>
      <c r="T128" s="291"/>
      <c r="U128" s="291"/>
      <c r="V128" s="291"/>
      <c r="W128" s="291"/>
      <c r="X128" s="291"/>
      <c r="Y128" s="291"/>
    </row>
    <row r="129" spans="2:25" ht="12">
      <c r="B129" s="181">
        <v>54</v>
      </c>
      <c r="C129" s="181"/>
      <c r="D129" s="291"/>
      <c r="E129" s="291"/>
      <c r="F129" s="291"/>
      <c r="G129" s="291"/>
      <c r="H129" s="291"/>
      <c r="I129" s="291"/>
      <c r="J129" s="291"/>
      <c r="K129" s="291"/>
      <c r="L129" s="291"/>
      <c r="M129" s="291"/>
      <c r="N129" s="291"/>
      <c r="O129" s="192">
        <f>COUNTIF($D$76:D129,D129)</f>
        <v>0</v>
      </c>
      <c r="P129" s="192"/>
      <c r="Q129" s="192">
        <f t="shared" si="2"/>
        <v>11</v>
      </c>
      <c r="R129" s="192"/>
      <c r="S129" s="192"/>
      <c r="T129" s="291"/>
      <c r="U129" s="291"/>
      <c r="V129" s="291"/>
      <c r="W129" s="291"/>
      <c r="X129" s="291"/>
      <c r="Y129" s="291"/>
    </row>
    <row r="130" spans="2:25" ht="12">
      <c r="B130" s="181">
        <v>55</v>
      </c>
      <c r="C130" s="181"/>
      <c r="D130" s="291"/>
      <c r="E130" s="291"/>
      <c r="F130" s="291"/>
      <c r="G130" s="291"/>
      <c r="H130" s="291"/>
      <c r="I130" s="291"/>
      <c r="J130" s="291"/>
      <c r="K130" s="291"/>
      <c r="L130" s="291"/>
      <c r="M130" s="291"/>
      <c r="N130" s="291"/>
      <c r="O130" s="192">
        <f>COUNTIF($D$76:D130,D130)</f>
        <v>0</v>
      </c>
      <c r="P130" s="192"/>
      <c r="Q130" s="192">
        <f t="shared" si="2"/>
        <v>12</v>
      </c>
      <c r="R130" s="192"/>
      <c r="S130" s="192"/>
      <c r="T130" s="291"/>
      <c r="U130" s="291"/>
      <c r="V130" s="291"/>
      <c r="W130" s="291"/>
      <c r="X130" s="291"/>
      <c r="Y130" s="291"/>
    </row>
    <row r="131" spans="2:25" ht="12">
      <c r="B131" s="181">
        <v>56</v>
      </c>
      <c r="C131" s="181"/>
      <c r="D131" s="291"/>
      <c r="E131" s="291"/>
      <c r="F131" s="291"/>
      <c r="G131" s="291"/>
      <c r="H131" s="291"/>
      <c r="I131" s="291"/>
      <c r="J131" s="291"/>
      <c r="K131" s="291"/>
      <c r="L131" s="291"/>
      <c r="M131" s="291"/>
      <c r="N131" s="291"/>
      <c r="O131" s="192">
        <f>COUNTIF($D$76:D131,D131)</f>
        <v>0</v>
      </c>
      <c r="P131" s="192"/>
      <c r="Q131" s="192">
        <f t="shared" si="2"/>
        <v>12</v>
      </c>
      <c r="R131" s="192"/>
      <c r="S131" s="192"/>
      <c r="T131" s="291"/>
      <c r="U131" s="291"/>
      <c r="V131" s="291"/>
      <c r="W131" s="291"/>
      <c r="X131" s="291"/>
      <c r="Y131" s="291"/>
    </row>
    <row r="132" spans="2:25" ht="12">
      <c r="B132" s="181">
        <v>57</v>
      </c>
      <c r="C132" s="181"/>
      <c r="D132" s="291"/>
      <c r="E132" s="291"/>
      <c r="F132" s="291"/>
      <c r="G132" s="291"/>
      <c r="H132" s="291"/>
      <c r="I132" s="291"/>
      <c r="J132" s="291"/>
      <c r="K132" s="291"/>
      <c r="L132" s="291"/>
      <c r="M132" s="291"/>
      <c r="N132" s="291"/>
      <c r="O132" s="192">
        <f>COUNTIF($D$76:D132,D132)</f>
        <v>0</v>
      </c>
      <c r="P132" s="192"/>
      <c r="Q132" s="192">
        <f t="shared" si="2"/>
        <v>12</v>
      </c>
      <c r="R132" s="192"/>
      <c r="S132" s="192"/>
      <c r="T132" s="291"/>
      <c r="U132" s="291"/>
      <c r="V132" s="291"/>
      <c r="W132" s="291"/>
      <c r="X132" s="291"/>
      <c r="Y132" s="291"/>
    </row>
    <row r="133" spans="2:25" ht="12">
      <c r="B133" s="181">
        <v>58</v>
      </c>
      <c r="C133" s="181"/>
      <c r="D133" s="291"/>
      <c r="E133" s="291"/>
      <c r="F133" s="291"/>
      <c r="G133" s="291"/>
      <c r="H133" s="291"/>
      <c r="I133" s="291"/>
      <c r="J133" s="291"/>
      <c r="K133" s="291"/>
      <c r="L133" s="291"/>
      <c r="M133" s="291"/>
      <c r="N133" s="291"/>
      <c r="O133" s="192">
        <f>COUNTIF($D$76:D133,D133)</f>
        <v>0</v>
      </c>
      <c r="P133" s="192"/>
      <c r="Q133" s="192">
        <f t="shared" si="2"/>
        <v>12</v>
      </c>
      <c r="R133" s="192"/>
      <c r="S133" s="192"/>
      <c r="T133" s="291"/>
      <c r="U133" s="291"/>
      <c r="V133" s="291"/>
      <c r="W133" s="291"/>
      <c r="X133" s="291"/>
      <c r="Y133" s="291"/>
    </row>
    <row r="134" spans="2:25" ht="12">
      <c r="B134" s="181">
        <v>59</v>
      </c>
      <c r="C134" s="181"/>
      <c r="D134" s="291"/>
      <c r="E134" s="291"/>
      <c r="F134" s="291"/>
      <c r="G134" s="291"/>
      <c r="H134" s="291"/>
      <c r="I134" s="291"/>
      <c r="J134" s="291"/>
      <c r="K134" s="291"/>
      <c r="L134" s="291"/>
      <c r="M134" s="291"/>
      <c r="N134" s="291"/>
      <c r="O134" s="192">
        <f>COUNTIF($D$76:D134,D134)</f>
        <v>0</v>
      </c>
      <c r="P134" s="192"/>
      <c r="Q134" s="192">
        <f t="shared" si="2"/>
        <v>12</v>
      </c>
      <c r="R134" s="192"/>
      <c r="S134" s="192"/>
      <c r="T134" s="291"/>
      <c r="U134" s="291"/>
      <c r="V134" s="291"/>
      <c r="W134" s="291"/>
      <c r="X134" s="291"/>
      <c r="Y134" s="291"/>
    </row>
    <row r="135" spans="2:25" ht="12">
      <c r="B135" s="181">
        <v>60</v>
      </c>
      <c r="C135" s="181"/>
      <c r="D135" s="291"/>
      <c r="E135" s="291"/>
      <c r="F135" s="291"/>
      <c r="G135" s="291"/>
      <c r="H135" s="291"/>
      <c r="I135" s="291"/>
      <c r="J135" s="291"/>
      <c r="K135" s="291"/>
      <c r="L135" s="291"/>
      <c r="M135" s="291"/>
      <c r="N135" s="291"/>
      <c r="O135" s="192">
        <f>COUNTIF($D$76:D135,D135)</f>
        <v>0</v>
      </c>
      <c r="P135" s="192"/>
      <c r="Q135" s="192">
        <f t="shared" si="2"/>
        <v>13</v>
      </c>
      <c r="R135" s="192"/>
      <c r="S135" s="192"/>
      <c r="T135" s="291"/>
      <c r="U135" s="291"/>
      <c r="V135" s="291"/>
      <c r="W135" s="291"/>
      <c r="X135" s="291"/>
      <c r="Y135" s="291"/>
    </row>
  </sheetData>
  <sheetProtection/>
  <mergeCells count="1302">
    <mergeCell ref="AK1:AL1"/>
    <mergeCell ref="AK2:AL2"/>
    <mergeCell ref="AK5:AL5"/>
    <mergeCell ref="T128:Y128"/>
    <mergeCell ref="T129:Y129"/>
    <mergeCell ref="T130:Y130"/>
    <mergeCell ref="T131:Y131"/>
    <mergeCell ref="T132:Y132"/>
    <mergeCell ref="T133:Y133"/>
    <mergeCell ref="T134:Y134"/>
    <mergeCell ref="T135:Y135"/>
    <mergeCell ref="T119:Y119"/>
    <mergeCell ref="T120:Y120"/>
    <mergeCell ref="T121:Y121"/>
    <mergeCell ref="T122:Y122"/>
    <mergeCell ref="T123:Y123"/>
    <mergeCell ref="T124:Y124"/>
    <mergeCell ref="T125:Y125"/>
    <mergeCell ref="T126:Y126"/>
    <mergeCell ref="T127:Y127"/>
    <mergeCell ref="T110:Y110"/>
    <mergeCell ref="T111:Y111"/>
    <mergeCell ref="T112:Y112"/>
    <mergeCell ref="T113:Y113"/>
    <mergeCell ref="T114:Y114"/>
    <mergeCell ref="T115:Y115"/>
    <mergeCell ref="T116:Y116"/>
    <mergeCell ref="T117:Y117"/>
    <mergeCell ref="T118:Y118"/>
    <mergeCell ref="T101:Y101"/>
    <mergeCell ref="T102:Y102"/>
    <mergeCell ref="T103:Y103"/>
    <mergeCell ref="T104:Y104"/>
    <mergeCell ref="T105:Y105"/>
    <mergeCell ref="T106:Y106"/>
    <mergeCell ref="T107:Y107"/>
    <mergeCell ref="T108:Y108"/>
    <mergeCell ref="T109:Y109"/>
    <mergeCell ref="T92:Y92"/>
    <mergeCell ref="T93:Y93"/>
    <mergeCell ref="T94:Y94"/>
    <mergeCell ref="T95:Y95"/>
    <mergeCell ref="T96:Y96"/>
    <mergeCell ref="T97:Y97"/>
    <mergeCell ref="T98:Y98"/>
    <mergeCell ref="T99:Y99"/>
    <mergeCell ref="T100:Y100"/>
    <mergeCell ref="T83:Y83"/>
    <mergeCell ref="T84:Y84"/>
    <mergeCell ref="T85:Y85"/>
    <mergeCell ref="T86:Y86"/>
    <mergeCell ref="T87:Y87"/>
    <mergeCell ref="T88:Y88"/>
    <mergeCell ref="T89:Y89"/>
    <mergeCell ref="T90:Y90"/>
    <mergeCell ref="T91:Y91"/>
    <mergeCell ref="B135:C135"/>
    <mergeCell ref="D135:N135"/>
    <mergeCell ref="O135:P135"/>
    <mergeCell ref="Q135:S135"/>
    <mergeCell ref="T75:Y75"/>
    <mergeCell ref="Z75:AE75"/>
    <mergeCell ref="AF75:AG75"/>
    <mergeCell ref="AH75:AI75"/>
    <mergeCell ref="T76:Y76"/>
    <mergeCell ref="Z76:AE76"/>
    <mergeCell ref="AF76:AG76"/>
    <mergeCell ref="AH76:AI76"/>
    <mergeCell ref="T77:Y77"/>
    <mergeCell ref="Z77:AE77"/>
    <mergeCell ref="AF77:AG77"/>
    <mergeCell ref="AH77:AI77"/>
    <mergeCell ref="T78:Y78"/>
    <mergeCell ref="Z78:AE78"/>
    <mergeCell ref="AF78:AG78"/>
    <mergeCell ref="AH78:AI78"/>
    <mergeCell ref="T79:Y79"/>
    <mergeCell ref="T80:Y80"/>
    <mergeCell ref="T81:Y81"/>
    <mergeCell ref="T82:Y82"/>
    <mergeCell ref="B132:C132"/>
    <mergeCell ref="D132:N132"/>
    <mergeCell ref="O132:P132"/>
    <mergeCell ref="Q132:S132"/>
    <mergeCell ref="B133:C133"/>
    <mergeCell ref="D133:N133"/>
    <mergeCell ref="O133:P133"/>
    <mergeCell ref="Q133:S133"/>
    <mergeCell ref="B134:C134"/>
    <mergeCell ref="D134:N134"/>
    <mergeCell ref="O134:P134"/>
    <mergeCell ref="Q134:S134"/>
    <mergeCell ref="B129:C129"/>
    <mergeCell ref="D129:N129"/>
    <mergeCell ref="O129:P129"/>
    <mergeCell ref="Q129:S129"/>
    <mergeCell ref="B130:C130"/>
    <mergeCell ref="D130:N130"/>
    <mergeCell ref="O130:P130"/>
    <mergeCell ref="Q130:S130"/>
    <mergeCell ref="B131:C131"/>
    <mergeCell ref="D131:N131"/>
    <mergeCell ref="O131:P131"/>
    <mergeCell ref="Q131:S131"/>
    <mergeCell ref="B126:C126"/>
    <mergeCell ref="D126:N126"/>
    <mergeCell ref="O126:P126"/>
    <mergeCell ref="Q126:S126"/>
    <mergeCell ref="B127:C127"/>
    <mergeCell ref="D127:N127"/>
    <mergeCell ref="O127:P127"/>
    <mergeCell ref="Q127:S127"/>
    <mergeCell ref="B128:C128"/>
    <mergeCell ref="D128:N128"/>
    <mergeCell ref="O128:P128"/>
    <mergeCell ref="Q128:S128"/>
    <mergeCell ref="B123:C123"/>
    <mergeCell ref="D123:N123"/>
    <mergeCell ref="O123:P123"/>
    <mergeCell ref="Q123:S123"/>
    <mergeCell ref="B124:C124"/>
    <mergeCell ref="D124:N124"/>
    <mergeCell ref="O124:P124"/>
    <mergeCell ref="Q124:S124"/>
    <mergeCell ref="B125:C125"/>
    <mergeCell ref="D125:N125"/>
    <mergeCell ref="O125:P125"/>
    <mergeCell ref="Q125:S125"/>
    <mergeCell ref="B120:C120"/>
    <mergeCell ref="D120:N120"/>
    <mergeCell ref="O120:P120"/>
    <mergeCell ref="Q120:S120"/>
    <mergeCell ref="B121:C121"/>
    <mergeCell ref="D121:N121"/>
    <mergeCell ref="O121:P121"/>
    <mergeCell ref="Q121:S121"/>
    <mergeCell ref="B122:C122"/>
    <mergeCell ref="D122:N122"/>
    <mergeCell ref="O122:P122"/>
    <mergeCell ref="Q122:S122"/>
    <mergeCell ref="B117:C117"/>
    <mergeCell ref="D117:N117"/>
    <mergeCell ref="O117:P117"/>
    <mergeCell ref="Q117:S117"/>
    <mergeCell ref="B118:C118"/>
    <mergeCell ref="D118:N118"/>
    <mergeCell ref="O118:P118"/>
    <mergeCell ref="Q118:S118"/>
    <mergeCell ref="B119:C119"/>
    <mergeCell ref="D119:N119"/>
    <mergeCell ref="O119:P119"/>
    <mergeCell ref="Q119:S119"/>
    <mergeCell ref="B114:C114"/>
    <mergeCell ref="D114:N114"/>
    <mergeCell ref="O114:P114"/>
    <mergeCell ref="Q114:S114"/>
    <mergeCell ref="B115:C115"/>
    <mergeCell ref="D115:N115"/>
    <mergeCell ref="O115:P115"/>
    <mergeCell ref="Q115:S115"/>
    <mergeCell ref="B116:C116"/>
    <mergeCell ref="D116:N116"/>
    <mergeCell ref="O116:P116"/>
    <mergeCell ref="Q116:S116"/>
    <mergeCell ref="B111:C111"/>
    <mergeCell ref="D111:N111"/>
    <mergeCell ref="O111:P111"/>
    <mergeCell ref="Q111:S111"/>
    <mergeCell ref="B112:C112"/>
    <mergeCell ref="D112:N112"/>
    <mergeCell ref="O112:P112"/>
    <mergeCell ref="Q112:S112"/>
    <mergeCell ref="B113:C113"/>
    <mergeCell ref="D113:N113"/>
    <mergeCell ref="O113:P113"/>
    <mergeCell ref="Q113:S113"/>
    <mergeCell ref="B108:C108"/>
    <mergeCell ref="D108:N108"/>
    <mergeCell ref="O108:P108"/>
    <mergeCell ref="Q108:S108"/>
    <mergeCell ref="B109:C109"/>
    <mergeCell ref="D109:N109"/>
    <mergeCell ref="O109:P109"/>
    <mergeCell ref="Q109:S109"/>
    <mergeCell ref="B110:C110"/>
    <mergeCell ref="D110:N110"/>
    <mergeCell ref="O110:P110"/>
    <mergeCell ref="Q110:S110"/>
    <mergeCell ref="B105:C105"/>
    <mergeCell ref="D105:N105"/>
    <mergeCell ref="O105:P105"/>
    <mergeCell ref="Q105:S105"/>
    <mergeCell ref="B106:C106"/>
    <mergeCell ref="D106:N106"/>
    <mergeCell ref="O106:P106"/>
    <mergeCell ref="Q106:S106"/>
    <mergeCell ref="B107:C107"/>
    <mergeCell ref="D107:N107"/>
    <mergeCell ref="O107:P107"/>
    <mergeCell ref="Q107:S107"/>
    <mergeCell ref="B102:C102"/>
    <mergeCell ref="D102:N102"/>
    <mergeCell ref="O102:P102"/>
    <mergeCell ref="Q102:S102"/>
    <mergeCell ref="B103:C103"/>
    <mergeCell ref="D103:N103"/>
    <mergeCell ref="O103:P103"/>
    <mergeCell ref="Q103:S103"/>
    <mergeCell ref="B104:C104"/>
    <mergeCell ref="D104:N104"/>
    <mergeCell ref="O104:P104"/>
    <mergeCell ref="Q104:S104"/>
    <mergeCell ref="B99:C99"/>
    <mergeCell ref="D99:N99"/>
    <mergeCell ref="O99:P99"/>
    <mergeCell ref="Q99:S99"/>
    <mergeCell ref="B100:C100"/>
    <mergeCell ref="D100:N100"/>
    <mergeCell ref="O100:P100"/>
    <mergeCell ref="Q100:S100"/>
    <mergeCell ref="B101:C101"/>
    <mergeCell ref="D101:N101"/>
    <mergeCell ref="O101:P101"/>
    <mergeCell ref="Q101:S101"/>
    <mergeCell ref="B96:C96"/>
    <mergeCell ref="D96:N96"/>
    <mergeCell ref="O96:P96"/>
    <mergeCell ref="Q96:S96"/>
    <mergeCell ref="B97:C97"/>
    <mergeCell ref="D97:N97"/>
    <mergeCell ref="O97:P97"/>
    <mergeCell ref="Q97:S97"/>
    <mergeCell ref="B98:C98"/>
    <mergeCell ref="D98:N98"/>
    <mergeCell ref="O98:P98"/>
    <mergeCell ref="Q98:S98"/>
    <mergeCell ref="B93:C93"/>
    <mergeCell ref="D93:N93"/>
    <mergeCell ref="O93:P93"/>
    <mergeCell ref="Q93:S93"/>
    <mergeCell ref="B94:C94"/>
    <mergeCell ref="D94:N94"/>
    <mergeCell ref="O94:P94"/>
    <mergeCell ref="Q94:S94"/>
    <mergeCell ref="B95:C95"/>
    <mergeCell ref="D95:N95"/>
    <mergeCell ref="O95:P95"/>
    <mergeCell ref="Q95:S95"/>
    <mergeCell ref="B90:C90"/>
    <mergeCell ref="D90:N90"/>
    <mergeCell ref="O90:P90"/>
    <mergeCell ref="Q90:S90"/>
    <mergeCell ref="B91:C91"/>
    <mergeCell ref="D91:N91"/>
    <mergeCell ref="O91:P91"/>
    <mergeCell ref="Q91:S91"/>
    <mergeCell ref="B92:C92"/>
    <mergeCell ref="D92:N92"/>
    <mergeCell ref="O92:P92"/>
    <mergeCell ref="Q92:S92"/>
    <mergeCell ref="B87:C87"/>
    <mergeCell ref="D87:N87"/>
    <mergeCell ref="O87:P87"/>
    <mergeCell ref="Q87:S87"/>
    <mergeCell ref="B88:C88"/>
    <mergeCell ref="D88:N88"/>
    <mergeCell ref="O88:P88"/>
    <mergeCell ref="Q88:S88"/>
    <mergeCell ref="B89:C89"/>
    <mergeCell ref="D89:N89"/>
    <mergeCell ref="O89:P89"/>
    <mergeCell ref="Q89:S89"/>
    <mergeCell ref="B84:C84"/>
    <mergeCell ref="D84:N84"/>
    <mergeCell ref="O84:P84"/>
    <mergeCell ref="Q84:S84"/>
    <mergeCell ref="B85:C85"/>
    <mergeCell ref="D85:N85"/>
    <mergeCell ref="O85:P85"/>
    <mergeCell ref="Q85:S85"/>
    <mergeCell ref="B86:C86"/>
    <mergeCell ref="D86:N86"/>
    <mergeCell ref="O86:P86"/>
    <mergeCell ref="Q86:S86"/>
    <mergeCell ref="AR68:AR69"/>
    <mergeCell ref="AT68:AT69"/>
    <mergeCell ref="B81:C81"/>
    <mergeCell ref="D81:N81"/>
    <mergeCell ref="O81:P81"/>
    <mergeCell ref="Q81:S81"/>
    <mergeCell ref="B82:C82"/>
    <mergeCell ref="D82:N82"/>
    <mergeCell ref="O82:P82"/>
    <mergeCell ref="Q82:S82"/>
    <mergeCell ref="B83:C83"/>
    <mergeCell ref="D83:N83"/>
    <mergeCell ref="O83:P83"/>
    <mergeCell ref="Q83:S83"/>
    <mergeCell ref="B78:C78"/>
    <mergeCell ref="D78:N78"/>
    <mergeCell ref="O78:P78"/>
    <mergeCell ref="Q78:S78"/>
    <mergeCell ref="B79:C79"/>
    <mergeCell ref="D79:N79"/>
    <mergeCell ref="O79:P79"/>
    <mergeCell ref="Q79:S79"/>
    <mergeCell ref="B80:C80"/>
    <mergeCell ref="D80:N80"/>
    <mergeCell ref="O80:P80"/>
    <mergeCell ref="Q80:S80"/>
    <mergeCell ref="AK73:AQ73"/>
    <mergeCell ref="AS68:AS69"/>
    <mergeCell ref="BG68:BG69"/>
    <mergeCell ref="BG60:BG61"/>
    <mergeCell ref="B75:C75"/>
    <mergeCell ref="D75:N75"/>
    <mergeCell ref="O75:P75"/>
    <mergeCell ref="Q75:S75"/>
    <mergeCell ref="B76:C76"/>
    <mergeCell ref="D76:N76"/>
    <mergeCell ref="O76:P76"/>
    <mergeCell ref="Q76:S76"/>
    <mergeCell ref="B77:C77"/>
    <mergeCell ref="D77:N77"/>
    <mergeCell ref="O77:P77"/>
    <mergeCell ref="Q77:S77"/>
    <mergeCell ref="AJ28:AJ29"/>
    <mergeCell ref="BH54:BH55"/>
    <mergeCell ref="BH56:BH57"/>
    <mergeCell ref="BH58:BH59"/>
    <mergeCell ref="BH60:BH61"/>
    <mergeCell ref="BH62:BH63"/>
    <mergeCell ref="BH64:BH65"/>
    <mergeCell ref="BH66:BH67"/>
    <mergeCell ref="BH68:BH69"/>
    <mergeCell ref="BH52:BH53"/>
    <mergeCell ref="BG66:BG67"/>
    <mergeCell ref="AK68:AK69"/>
    <mergeCell ref="AL68:AL69"/>
    <mergeCell ref="AM68:AM69"/>
    <mergeCell ref="AN68:AN69"/>
    <mergeCell ref="AO68:AO69"/>
    <mergeCell ref="AP68:AP69"/>
    <mergeCell ref="AQ68:AQ69"/>
    <mergeCell ref="BH8:BH9"/>
    <mergeCell ref="BH72:BH73"/>
    <mergeCell ref="BH10:BH11"/>
    <mergeCell ref="BH12:BH13"/>
    <mergeCell ref="BH14:BH15"/>
    <mergeCell ref="BH16:BH17"/>
    <mergeCell ref="BH18:BH19"/>
    <mergeCell ref="BH20:BH21"/>
    <mergeCell ref="BH22:BH23"/>
    <mergeCell ref="BH24:BH25"/>
    <mergeCell ref="BH26:BH27"/>
    <mergeCell ref="BH28:BH29"/>
    <mergeCell ref="BH30:BH31"/>
    <mergeCell ref="BH32:BH33"/>
    <mergeCell ref="BH34:BH35"/>
    <mergeCell ref="BH36:BH37"/>
    <mergeCell ref="BH38:BH39"/>
    <mergeCell ref="BH40:BH41"/>
    <mergeCell ref="BH42:BH43"/>
    <mergeCell ref="BH44:BH45"/>
    <mergeCell ref="BH46:BH47"/>
    <mergeCell ref="BH48:BH49"/>
    <mergeCell ref="BH50:BH51"/>
    <mergeCell ref="AU68:AU69"/>
    <mergeCell ref="AV68:AV69"/>
    <mergeCell ref="AW68:AW69"/>
    <mergeCell ref="AX68:AX69"/>
    <mergeCell ref="BB68:BB69"/>
    <mergeCell ref="BC68:BC69"/>
    <mergeCell ref="BG64:BG65"/>
    <mergeCell ref="AK66:AK67"/>
    <mergeCell ref="AL66:AL67"/>
    <mergeCell ref="AM66:AM67"/>
    <mergeCell ref="AN66:AN67"/>
    <mergeCell ref="AO66:AO67"/>
    <mergeCell ref="AP66:AP67"/>
    <mergeCell ref="AU64:AU65"/>
    <mergeCell ref="AV64:AV65"/>
    <mergeCell ref="AW64:AW65"/>
    <mergeCell ref="AX64:AX65"/>
    <mergeCell ref="BB64:BB65"/>
    <mergeCell ref="BC64:BC65"/>
    <mergeCell ref="AK64:AK65"/>
    <mergeCell ref="AL64:AL65"/>
    <mergeCell ref="AM64:AM65"/>
    <mergeCell ref="AN64:AN65"/>
    <mergeCell ref="AO64:AO65"/>
    <mergeCell ref="AP64:AP65"/>
    <mergeCell ref="AX66:AX67"/>
    <mergeCell ref="BB66:BB67"/>
    <mergeCell ref="BC66:BC67"/>
    <mergeCell ref="BD66:BD67"/>
    <mergeCell ref="BD68:BD69"/>
    <mergeCell ref="BE68:BE69"/>
    <mergeCell ref="BF68:BF69"/>
    <mergeCell ref="BB73:BG73"/>
    <mergeCell ref="BD70:BD71"/>
    <mergeCell ref="BE70:BE71"/>
    <mergeCell ref="BF70:BF71"/>
    <mergeCell ref="BG70:BG71"/>
    <mergeCell ref="AU70:AU71"/>
    <mergeCell ref="AV70:AV71"/>
    <mergeCell ref="AW70:AW71"/>
    <mergeCell ref="AX70:AX71"/>
    <mergeCell ref="BB70:BB71"/>
    <mergeCell ref="BC70:BC71"/>
    <mergeCell ref="AR73:BA73"/>
    <mergeCell ref="BI70:BI71"/>
    <mergeCell ref="AK70:AK71"/>
    <mergeCell ref="AL70:AL71"/>
    <mergeCell ref="AM70:AM71"/>
    <mergeCell ref="AN70:AN71"/>
    <mergeCell ref="AO70:AO71"/>
    <mergeCell ref="AP70:AP71"/>
    <mergeCell ref="AQ70:AQ71"/>
    <mergeCell ref="AR70:AR71"/>
    <mergeCell ref="AT70:AT71"/>
    <mergeCell ref="BH70:BH71"/>
    <mergeCell ref="AS70:AS71"/>
    <mergeCell ref="AW66:AW67"/>
    <mergeCell ref="BD64:BD65"/>
    <mergeCell ref="BE64:BE65"/>
    <mergeCell ref="BF64:BF65"/>
    <mergeCell ref="AQ64:AQ65"/>
    <mergeCell ref="AR64:AR65"/>
    <mergeCell ref="AT64:AT65"/>
    <mergeCell ref="AV58:AV59"/>
    <mergeCell ref="AW58:AW59"/>
    <mergeCell ref="BD60:BD61"/>
    <mergeCell ref="BE60:BE61"/>
    <mergeCell ref="BF60:BF61"/>
    <mergeCell ref="AQ58:AQ59"/>
    <mergeCell ref="AR58:AR59"/>
    <mergeCell ref="AT58:AT59"/>
    <mergeCell ref="AU58:AU59"/>
    <mergeCell ref="BE66:BE67"/>
    <mergeCell ref="BF66:BF67"/>
    <mergeCell ref="AQ66:AQ67"/>
    <mergeCell ref="AR66:AR67"/>
    <mergeCell ref="AT66:AT67"/>
    <mergeCell ref="AU66:AU67"/>
    <mergeCell ref="AV66:AV67"/>
    <mergeCell ref="AY58:AY59"/>
    <mergeCell ref="BF62:BF63"/>
    <mergeCell ref="AQ62:AQ63"/>
    <mergeCell ref="AR62:AR63"/>
    <mergeCell ref="AT62:AT63"/>
    <mergeCell ref="AU62:AU63"/>
    <mergeCell ref="AV62:AV63"/>
    <mergeCell ref="AS64:AS65"/>
    <mergeCell ref="AS66:AS67"/>
    <mergeCell ref="AK62:AK63"/>
    <mergeCell ref="AL62:AL63"/>
    <mergeCell ref="AM62:AM63"/>
    <mergeCell ref="AN62:AN63"/>
    <mergeCell ref="AO62:AO63"/>
    <mergeCell ref="AP62:AP63"/>
    <mergeCell ref="AU60:AU61"/>
    <mergeCell ref="AV60:AV61"/>
    <mergeCell ref="AW60:AW61"/>
    <mergeCell ref="AX60:AX61"/>
    <mergeCell ref="BB60:BB61"/>
    <mergeCell ref="BC60:BC61"/>
    <mergeCell ref="BG62:BG63"/>
    <mergeCell ref="AX62:AX63"/>
    <mergeCell ref="BB62:BB63"/>
    <mergeCell ref="BC62:BC63"/>
    <mergeCell ref="BD62:BD63"/>
    <mergeCell ref="BE62:BE63"/>
    <mergeCell ref="AK60:AK61"/>
    <mergeCell ref="AL60:AL61"/>
    <mergeCell ref="AM60:AM61"/>
    <mergeCell ref="AN60:AN61"/>
    <mergeCell ref="AO60:AO61"/>
    <mergeCell ref="AP60:AP61"/>
    <mergeCell ref="AQ60:AQ61"/>
    <mergeCell ref="AR60:AR61"/>
    <mergeCell ref="AT60:AT61"/>
    <mergeCell ref="AW62:AW63"/>
    <mergeCell ref="AS60:AS61"/>
    <mergeCell ref="AS62:AS63"/>
    <mergeCell ref="BG56:BG57"/>
    <mergeCell ref="AK58:AK59"/>
    <mergeCell ref="AL58:AL59"/>
    <mergeCell ref="AM58:AM59"/>
    <mergeCell ref="AN58:AN59"/>
    <mergeCell ref="AO58:AO59"/>
    <mergeCell ref="AP58:AP59"/>
    <mergeCell ref="AU56:AU57"/>
    <mergeCell ref="AV56:AV57"/>
    <mergeCell ref="AW56:AW57"/>
    <mergeCell ref="AX56:AX57"/>
    <mergeCell ref="BB56:BB57"/>
    <mergeCell ref="BC56:BC57"/>
    <mergeCell ref="BG58:BG59"/>
    <mergeCell ref="AX58:AX59"/>
    <mergeCell ref="BB58:BB59"/>
    <mergeCell ref="BC58:BC59"/>
    <mergeCell ref="BD58:BD59"/>
    <mergeCell ref="BE58:BE59"/>
    <mergeCell ref="BF58:BF59"/>
    <mergeCell ref="AK56:AK57"/>
    <mergeCell ref="AL56:AL57"/>
    <mergeCell ref="AM56:AM57"/>
    <mergeCell ref="AN56:AN57"/>
    <mergeCell ref="AO56:AO57"/>
    <mergeCell ref="AP56:AP57"/>
    <mergeCell ref="AS58:AS59"/>
    <mergeCell ref="BE54:BE55"/>
    <mergeCell ref="BF54:BF55"/>
    <mergeCell ref="AQ54:AQ55"/>
    <mergeCell ref="AR54:AR55"/>
    <mergeCell ref="AT54:AT55"/>
    <mergeCell ref="AU54:AU55"/>
    <mergeCell ref="AV54:AV55"/>
    <mergeCell ref="AW54:AW55"/>
    <mergeCell ref="BD56:BD57"/>
    <mergeCell ref="BE56:BE57"/>
    <mergeCell ref="BF56:BF57"/>
    <mergeCell ref="AS54:AS55"/>
    <mergeCell ref="AY54:AY55"/>
    <mergeCell ref="AZ54:AZ55"/>
    <mergeCell ref="BA54:BA55"/>
    <mergeCell ref="AY56:AY57"/>
    <mergeCell ref="AZ56:AZ57"/>
    <mergeCell ref="BA56:BA57"/>
    <mergeCell ref="AQ56:AQ57"/>
    <mergeCell ref="AR56:AR57"/>
    <mergeCell ref="AT56:AT57"/>
    <mergeCell ref="AS56:AS57"/>
    <mergeCell ref="AU50:AU51"/>
    <mergeCell ref="AV50:AV51"/>
    <mergeCell ref="AW50:AW51"/>
    <mergeCell ref="BD52:BD53"/>
    <mergeCell ref="BE52:BE53"/>
    <mergeCell ref="BF52:BF53"/>
    <mergeCell ref="BG52:BG53"/>
    <mergeCell ref="AK54:AK55"/>
    <mergeCell ref="AL54:AL55"/>
    <mergeCell ref="AM54:AM55"/>
    <mergeCell ref="AN54:AN55"/>
    <mergeCell ref="AO54:AO55"/>
    <mergeCell ref="AP54:AP55"/>
    <mergeCell ref="AU52:AU53"/>
    <mergeCell ref="AV52:AV53"/>
    <mergeCell ref="AW52:AW53"/>
    <mergeCell ref="AX52:AX53"/>
    <mergeCell ref="BB52:BB53"/>
    <mergeCell ref="BC52:BC53"/>
    <mergeCell ref="BG54:BG55"/>
    <mergeCell ref="AX54:AX55"/>
    <mergeCell ref="BB54:BB55"/>
    <mergeCell ref="BC54:BC55"/>
    <mergeCell ref="BD54:BD55"/>
    <mergeCell ref="AK52:AK53"/>
    <mergeCell ref="AL52:AL53"/>
    <mergeCell ref="AM52:AM53"/>
    <mergeCell ref="AN52:AN53"/>
    <mergeCell ref="AO52:AO53"/>
    <mergeCell ref="AP52:AP53"/>
    <mergeCell ref="AQ52:AQ53"/>
    <mergeCell ref="AR52:AR53"/>
    <mergeCell ref="AT52:AT53"/>
    <mergeCell ref="BF48:BF49"/>
    <mergeCell ref="BG48:BG49"/>
    <mergeCell ref="AK50:AK51"/>
    <mergeCell ref="AL50:AL51"/>
    <mergeCell ref="AM50:AM51"/>
    <mergeCell ref="AN50:AN51"/>
    <mergeCell ref="AO50:AO51"/>
    <mergeCell ref="AP50:AP51"/>
    <mergeCell ref="AU48:AU49"/>
    <mergeCell ref="AV48:AV49"/>
    <mergeCell ref="AW48:AW49"/>
    <mergeCell ref="AX48:AX49"/>
    <mergeCell ref="BB48:BB49"/>
    <mergeCell ref="BC48:BC49"/>
    <mergeCell ref="BG50:BG51"/>
    <mergeCell ref="AX50:AX51"/>
    <mergeCell ref="BB50:BB51"/>
    <mergeCell ref="BC50:BC51"/>
    <mergeCell ref="BD50:BD51"/>
    <mergeCell ref="BE50:BE51"/>
    <mergeCell ref="BF50:BF51"/>
    <mergeCell ref="AQ50:AQ51"/>
    <mergeCell ref="AR50:AR51"/>
    <mergeCell ref="AT50:AT51"/>
    <mergeCell ref="AS50:AS51"/>
    <mergeCell ref="AS52:AS53"/>
    <mergeCell ref="AZ48:AZ49"/>
    <mergeCell ref="BA48:BA49"/>
    <mergeCell ref="AY50:AY51"/>
    <mergeCell ref="AZ50:AZ51"/>
    <mergeCell ref="BA50:BA51"/>
    <mergeCell ref="AK48:AK49"/>
    <mergeCell ref="AL48:AL49"/>
    <mergeCell ref="AM48:AM49"/>
    <mergeCell ref="AN48:AN49"/>
    <mergeCell ref="AO48:AO49"/>
    <mergeCell ref="AP48:AP49"/>
    <mergeCell ref="AQ48:AQ49"/>
    <mergeCell ref="AR48:AR49"/>
    <mergeCell ref="AT48:AT49"/>
    <mergeCell ref="BB46:BB47"/>
    <mergeCell ref="BC46:BC47"/>
    <mergeCell ref="BD46:BD47"/>
    <mergeCell ref="BE46:BE47"/>
    <mergeCell ref="BF46:BF47"/>
    <mergeCell ref="AQ46:AQ47"/>
    <mergeCell ref="AR46:AR47"/>
    <mergeCell ref="AT46:AT47"/>
    <mergeCell ref="AU46:AU47"/>
    <mergeCell ref="AV46:AV47"/>
    <mergeCell ref="AW46:AW47"/>
    <mergeCell ref="BD48:BD49"/>
    <mergeCell ref="BE48:BE49"/>
    <mergeCell ref="AK46:AK47"/>
    <mergeCell ref="AL46:AL47"/>
    <mergeCell ref="AM46:AM47"/>
    <mergeCell ref="AN46:AN47"/>
    <mergeCell ref="AO46:AO47"/>
    <mergeCell ref="AP46:AP47"/>
    <mergeCell ref="AS48:AS49"/>
    <mergeCell ref="AY48:AY49"/>
    <mergeCell ref="AU44:AU45"/>
    <mergeCell ref="AV44:AV45"/>
    <mergeCell ref="AW44:AW45"/>
    <mergeCell ref="AK44:AK45"/>
    <mergeCell ref="AL44:AL45"/>
    <mergeCell ref="AM44:AM45"/>
    <mergeCell ref="AN44:AN45"/>
    <mergeCell ref="AO44:AO45"/>
    <mergeCell ref="AP44:AP45"/>
    <mergeCell ref="AQ44:AQ45"/>
    <mergeCell ref="AS46:AS47"/>
    <mergeCell ref="AV42:AV43"/>
    <mergeCell ref="AW42:AW43"/>
    <mergeCell ref="BD44:BD45"/>
    <mergeCell ref="BE44:BE45"/>
    <mergeCell ref="BF44:BF45"/>
    <mergeCell ref="BG44:BG45"/>
    <mergeCell ref="AX44:AX45"/>
    <mergeCell ref="BB44:BB45"/>
    <mergeCell ref="BC44:BC45"/>
    <mergeCell ref="AR44:AR45"/>
    <mergeCell ref="AT44:AT45"/>
    <mergeCell ref="BG46:BG47"/>
    <mergeCell ref="AX46:AX47"/>
    <mergeCell ref="AY44:AY45"/>
    <mergeCell ref="AZ44:AZ45"/>
    <mergeCell ref="BA44:BA45"/>
    <mergeCell ref="AY46:AY47"/>
    <mergeCell ref="AZ46:AZ47"/>
    <mergeCell ref="BA46:BA47"/>
    <mergeCell ref="BG40:BG41"/>
    <mergeCell ref="AK42:AK43"/>
    <mergeCell ref="AL42:AL43"/>
    <mergeCell ref="AM42:AM43"/>
    <mergeCell ref="AN42:AN43"/>
    <mergeCell ref="AO42:AO43"/>
    <mergeCell ref="AP42:AP43"/>
    <mergeCell ref="AU40:AU41"/>
    <mergeCell ref="AV40:AV41"/>
    <mergeCell ref="AW40:AW41"/>
    <mergeCell ref="AX40:AX41"/>
    <mergeCell ref="BB40:BB41"/>
    <mergeCell ref="BC40:BC41"/>
    <mergeCell ref="BG42:BG43"/>
    <mergeCell ref="AX42:AX43"/>
    <mergeCell ref="BB42:BB43"/>
    <mergeCell ref="BC42:BC43"/>
    <mergeCell ref="BD42:BD43"/>
    <mergeCell ref="BE42:BE43"/>
    <mergeCell ref="BF42:BF43"/>
    <mergeCell ref="AQ42:AQ43"/>
    <mergeCell ref="AR42:AR43"/>
    <mergeCell ref="AT42:AT43"/>
    <mergeCell ref="AU42:AU43"/>
    <mergeCell ref="AY42:AY43"/>
    <mergeCell ref="AZ42:AZ43"/>
    <mergeCell ref="BA42:BA43"/>
    <mergeCell ref="BE38:BE39"/>
    <mergeCell ref="BF38:BF39"/>
    <mergeCell ref="AQ38:AQ39"/>
    <mergeCell ref="AR38:AR39"/>
    <mergeCell ref="AT38:AT39"/>
    <mergeCell ref="AU38:AU39"/>
    <mergeCell ref="AK40:AK41"/>
    <mergeCell ref="AL40:AL41"/>
    <mergeCell ref="AM40:AM41"/>
    <mergeCell ref="AN40:AN41"/>
    <mergeCell ref="AO40:AO41"/>
    <mergeCell ref="AP40:AP41"/>
    <mergeCell ref="AQ40:AQ41"/>
    <mergeCell ref="AR40:AR41"/>
    <mergeCell ref="AT40:AT41"/>
    <mergeCell ref="AV38:AV39"/>
    <mergeCell ref="AW38:AW39"/>
    <mergeCell ref="BD40:BD41"/>
    <mergeCell ref="BE40:BE41"/>
    <mergeCell ref="BF40:BF41"/>
    <mergeCell ref="AS40:AS41"/>
    <mergeCell ref="AS38:AS39"/>
    <mergeCell ref="AY40:AY41"/>
    <mergeCell ref="AZ40:AZ41"/>
    <mergeCell ref="BA40:BA41"/>
    <mergeCell ref="AU34:AU35"/>
    <mergeCell ref="AV34:AV35"/>
    <mergeCell ref="AW34:AW35"/>
    <mergeCell ref="BD36:BD37"/>
    <mergeCell ref="BE36:BE37"/>
    <mergeCell ref="BF36:BF37"/>
    <mergeCell ref="BG36:BG37"/>
    <mergeCell ref="AK38:AK39"/>
    <mergeCell ref="AL38:AL39"/>
    <mergeCell ref="AM38:AM39"/>
    <mergeCell ref="AN38:AN39"/>
    <mergeCell ref="AO38:AO39"/>
    <mergeCell ref="AP38:AP39"/>
    <mergeCell ref="AU36:AU37"/>
    <mergeCell ref="AV36:AV37"/>
    <mergeCell ref="AW36:AW37"/>
    <mergeCell ref="AX36:AX37"/>
    <mergeCell ref="BB36:BB37"/>
    <mergeCell ref="BC36:BC37"/>
    <mergeCell ref="BG38:BG39"/>
    <mergeCell ref="AX38:AX39"/>
    <mergeCell ref="BB38:BB39"/>
    <mergeCell ref="BC38:BC39"/>
    <mergeCell ref="BD38:BD39"/>
    <mergeCell ref="AK36:AK37"/>
    <mergeCell ref="AL36:AL37"/>
    <mergeCell ref="AM36:AM37"/>
    <mergeCell ref="AN36:AN37"/>
    <mergeCell ref="AO36:AO37"/>
    <mergeCell ref="AP36:AP37"/>
    <mergeCell ref="AQ36:AQ37"/>
    <mergeCell ref="AR36:AR37"/>
    <mergeCell ref="BE28:BE29"/>
    <mergeCell ref="BF28:BF29"/>
    <mergeCell ref="BG28:BG29"/>
    <mergeCell ref="BG26:BG27"/>
    <mergeCell ref="AT36:AT37"/>
    <mergeCell ref="AW30:AW31"/>
    <mergeCell ref="BD32:BD33"/>
    <mergeCell ref="BE32:BE33"/>
    <mergeCell ref="BF32:BF33"/>
    <mergeCell ref="BG32:BG33"/>
    <mergeCell ref="AK34:AK35"/>
    <mergeCell ref="AL34:AL35"/>
    <mergeCell ref="AM34:AM35"/>
    <mergeCell ref="AN34:AN35"/>
    <mergeCell ref="AO34:AO35"/>
    <mergeCell ref="AP34:AP35"/>
    <mergeCell ref="AU32:AU33"/>
    <mergeCell ref="AV32:AV33"/>
    <mergeCell ref="AW32:AW33"/>
    <mergeCell ref="AX32:AX33"/>
    <mergeCell ref="BB32:BB33"/>
    <mergeCell ref="BC32:BC33"/>
    <mergeCell ref="BG34:BG35"/>
    <mergeCell ref="AX34:AX35"/>
    <mergeCell ref="BB34:BB35"/>
    <mergeCell ref="BC34:BC35"/>
    <mergeCell ref="BD34:BD35"/>
    <mergeCell ref="BE34:BE35"/>
    <mergeCell ref="BF34:BF35"/>
    <mergeCell ref="AT34:AT35"/>
    <mergeCell ref="AQ34:AQ35"/>
    <mergeCell ref="AR34:AR35"/>
    <mergeCell ref="BG30:BG31"/>
    <mergeCell ref="AK32:AK33"/>
    <mergeCell ref="AL32:AL33"/>
    <mergeCell ref="AM32:AM33"/>
    <mergeCell ref="AN32:AN33"/>
    <mergeCell ref="AO32:AO33"/>
    <mergeCell ref="AP32:AP33"/>
    <mergeCell ref="AQ32:AQ33"/>
    <mergeCell ref="AR32:AR33"/>
    <mergeCell ref="AT32:AT33"/>
    <mergeCell ref="AX30:AX31"/>
    <mergeCell ref="BB30:BB31"/>
    <mergeCell ref="BC30:BC31"/>
    <mergeCell ref="BD30:BD31"/>
    <mergeCell ref="BE30:BE31"/>
    <mergeCell ref="BF30:BF31"/>
    <mergeCell ref="AM30:AM31"/>
    <mergeCell ref="AN30:AN31"/>
    <mergeCell ref="AO30:AO31"/>
    <mergeCell ref="AY32:AY33"/>
    <mergeCell ref="AZ32:AZ33"/>
    <mergeCell ref="BA32:BA33"/>
    <mergeCell ref="AK28:AK29"/>
    <mergeCell ref="AL28:AL29"/>
    <mergeCell ref="AM28:AM29"/>
    <mergeCell ref="AN28:AN29"/>
    <mergeCell ref="AO28:AO29"/>
    <mergeCell ref="AP28:AP29"/>
    <mergeCell ref="AQ28:AQ29"/>
    <mergeCell ref="AR28:AR29"/>
    <mergeCell ref="AT28:AT29"/>
    <mergeCell ref="AX26:AX27"/>
    <mergeCell ref="BB26:BB27"/>
    <mergeCell ref="BC26:BC27"/>
    <mergeCell ref="BD26:BD27"/>
    <mergeCell ref="BE26:BE27"/>
    <mergeCell ref="BF26:BF27"/>
    <mergeCell ref="AW28:AW29"/>
    <mergeCell ref="AK24:AK25"/>
    <mergeCell ref="AL24:AL25"/>
    <mergeCell ref="AM24:AM25"/>
    <mergeCell ref="AN24:AN25"/>
    <mergeCell ref="AO24:AO25"/>
    <mergeCell ref="AP24:AP25"/>
    <mergeCell ref="AQ24:AQ25"/>
    <mergeCell ref="AX28:AX29"/>
    <mergeCell ref="AK26:AK27"/>
    <mergeCell ref="AL26:AL27"/>
    <mergeCell ref="AM26:AM27"/>
    <mergeCell ref="AN26:AN27"/>
    <mergeCell ref="AW26:AW27"/>
    <mergeCell ref="BB28:BB29"/>
    <mergeCell ref="BC28:BC29"/>
    <mergeCell ref="BD28:BD29"/>
    <mergeCell ref="BF24:BF25"/>
    <mergeCell ref="BG24:BG25"/>
    <mergeCell ref="AV20:AV21"/>
    <mergeCell ref="AW20:AW21"/>
    <mergeCell ref="AX20:AX21"/>
    <mergeCell ref="BB20:BB21"/>
    <mergeCell ref="BC20:BC21"/>
    <mergeCell ref="BD20:BD21"/>
    <mergeCell ref="BE20:BE21"/>
    <mergeCell ref="BF20:BF21"/>
    <mergeCell ref="BG20:BG21"/>
    <mergeCell ref="AX24:AX25"/>
    <mergeCell ref="BB24:BB25"/>
    <mergeCell ref="BC24:BC25"/>
    <mergeCell ref="BD24:BD25"/>
    <mergeCell ref="BE24:BE25"/>
    <mergeCell ref="AW24:AW25"/>
    <mergeCell ref="BE22:BE23"/>
    <mergeCell ref="BF22:BF23"/>
    <mergeCell ref="BG22:BG23"/>
    <mergeCell ref="AX22:AX23"/>
    <mergeCell ref="BB22:BB23"/>
    <mergeCell ref="BC22:BC23"/>
    <mergeCell ref="BD22:BD23"/>
    <mergeCell ref="AY20:AY21"/>
    <mergeCell ref="AY22:AY23"/>
    <mergeCell ref="AZ22:AZ23"/>
    <mergeCell ref="BA22:BA23"/>
    <mergeCell ref="AY24:AY25"/>
    <mergeCell ref="AZ24:AZ25"/>
    <mergeCell ref="BA24:BA25"/>
    <mergeCell ref="AZ20:AZ21"/>
    <mergeCell ref="BB14:BB15"/>
    <mergeCell ref="BC14:BC15"/>
    <mergeCell ref="BD14:BD15"/>
    <mergeCell ref="BE14:BE15"/>
    <mergeCell ref="BF14:BF15"/>
    <mergeCell ref="BG14:BG15"/>
    <mergeCell ref="AX14:AX15"/>
    <mergeCell ref="AY14:AY15"/>
    <mergeCell ref="AZ14:AZ15"/>
    <mergeCell ref="BA14:BA15"/>
    <mergeCell ref="AV22:AV23"/>
    <mergeCell ref="AW22:AW23"/>
    <mergeCell ref="AU22:AU23"/>
    <mergeCell ref="AN22:AN23"/>
    <mergeCell ref="AO22:AO23"/>
    <mergeCell ref="AP22:AP23"/>
    <mergeCell ref="AQ22:AQ23"/>
    <mergeCell ref="BG18:BG19"/>
    <mergeCell ref="AP16:AP17"/>
    <mergeCell ref="AQ16:AQ17"/>
    <mergeCell ref="AR16:AR17"/>
    <mergeCell ref="AT16:AT17"/>
    <mergeCell ref="BD16:BD17"/>
    <mergeCell ref="BE16:BE17"/>
    <mergeCell ref="BF16:BF17"/>
    <mergeCell ref="BG16:BG17"/>
    <mergeCell ref="AP18:AP19"/>
    <mergeCell ref="BB16:BB17"/>
    <mergeCell ref="BC16:BC17"/>
    <mergeCell ref="BD18:BD19"/>
    <mergeCell ref="BE18:BE19"/>
    <mergeCell ref="BF18:BF19"/>
    <mergeCell ref="BG10:BG11"/>
    <mergeCell ref="AK12:AK13"/>
    <mergeCell ref="AL12:AL13"/>
    <mergeCell ref="AM12:AM13"/>
    <mergeCell ref="AN12:AN13"/>
    <mergeCell ref="AO12:AO13"/>
    <mergeCell ref="AK10:AK11"/>
    <mergeCell ref="AL10:AL11"/>
    <mergeCell ref="AM10:AM11"/>
    <mergeCell ref="AN10:AN11"/>
    <mergeCell ref="AO10:AO11"/>
    <mergeCell ref="AP10:AP11"/>
    <mergeCell ref="AP12:AP13"/>
    <mergeCell ref="AQ12:AQ13"/>
    <mergeCell ref="AR12:AR13"/>
    <mergeCell ref="AT12:AT13"/>
    <mergeCell ref="AQ10:AQ11"/>
    <mergeCell ref="AR10:AR11"/>
    <mergeCell ref="AT10:AT11"/>
    <mergeCell ref="AU10:AU11"/>
    <mergeCell ref="BD12:BD13"/>
    <mergeCell ref="AZ12:AZ13"/>
    <mergeCell ref="BA12:BA13"/>
    <mergeCell ref="BE12:BE13"/>
    <mergeCell ref="BF12:BF13"/>
    <mergeCell ref="BG12:BG13"/>
    <mergeCell ref="AU12:AU13"/>
    <mergeCell ref="AV12:AV13"/>
    <mergeCell ref="AW12:AW13"/>
    <mergeCell ref="AX12:AX13"/>
    <mergeCell ref="BB12:BB13"/>
    <mergeCell ref="BC12:BC13"/>
    <mergeCell ref="W66:AH67"/>
    <mergeCell ref="B68:G69"/>
    <mergeCell ref="H68:I69"/>
    <mergeCell ref="J68:N69"/>
    <mergeCell ref="O68:R69"/>
    <mergeCell ref="S68:T69"/>
    <mergeCell ref="U68:V69"/>
    <mergeCell ref="W68:AH69"/>
    <mergeCell ref="B66:G67"/>
    <mergeCell ref="H66:I67"/>
    <mergeCell ref="J66:N67"/>
    <mergeCell ref="O66:R67"/>
    <mergeCell ref="S66:T67"/>
    <mergeCell ref="U66:V67"/>
    <mergeCell ref="W62:AH63"/>
    <mergeCell ref="B64:G65"/>
    <mergeCell ref="H64:I65"/>
    <mergeCell ref="J64:N65"/>
    <mergeCell ref="O64:R65"/>
    <mergeCell ref="S64:T65"/>
    <mergeCell ref="U64:V65"/>
    <mergeCell ref="W64:AH65"/>
    <mergeCell ref="B62:G63"/>
    <mergeCell ref="H62:I63"/>
    <mergeCell ref="J62:N63"/>
    <mergeCell ref="O62:R63"/>
    <mergeCell ref="S62:T63"/>
    <mergeCell ref="U62:V63"/>
    <mergeCell ref="W58:AH59"/>
    <mergeCell ref="B60:G61"/>
    <mergeCell ref="H60:I61"/>
    <mergeCell ref="J60:N61"/>
    <mergeCell ref="O60:R61"/>
    <mergeCell ref="S60:T61"/>
    <mergeCell ref="U60:V61"/>
    <mergeCell ref="W60:AH61"/>
    <mergeCell ref="B58:G59"/>
    <mergeCell ref="H58:I59"/>
    <mergeCell ref="J58:N59"/>
    <mergeCell ref="O58:R59"/>
    <mergeCell ref="S58:T59"/>
    <mergeCell ref="U58:V59"/>
    <mergeCell ref="W54:AH55"/>
    <mergeCell ref="B56:G57"/>
    <mergeCell ref="H56:I57"/>
    <mergeCell ref="J56:N57"/>
    <mergeCell ref="O56:R57"/>
    <mergeCell ref="S56:T57"/>
    <mergeCell ref="U56:V57"/>
    <mergeCell ref="W56:AH57"/>
    <mergeCell ref="B54:G55"/>
    <mergeCell ref="H54:I55"/>
    <mergeCell ref="J54:N55"/>
    <mergeCell ref="O54:R55"/>
    <mergeCell ref="S54:T55"/>
    <mergeCell ref="U54:V55"/>
    <mergeCell ref="W50:AH51"/>
    <mergeCell ref="B52:G53"/>
    <mergeCell ref="H52:I53"/>
    <mergeCell ref="J52:N53"/>
    <mergeCell ref="O52:R53"/>
    <mergeCell ref="S52:T53"/>
    <mergeCell ref="U52:V53"/>
    <mergeCell ref="W52:AH53"/>
    <mergeCell ref="B50:G51"/>
    <mergeCell ref="H50:I51"/>
    <mergeCell ref="J50:N51"/>
    <mergeCell ref="O50:R51"/>
    <mergeCell ref="S50:T51"/>
    <mergeCell ref="U50:V51"/>
    <mergeCell ref="W46:AH47"/>
    <mergeCell ref="B48:G49"/>
    <mergeCell ref="H48:I49"/>
    <mergeCell ref="J48:N49"/>
    <mergeCell ref="O48:R49"/>
    <mergeCell ref="S48:T49"/>
    <mergeCell ref="U48:V49"/>
    <mergeCell ref="W48:AH49"/>
    <mergeCell ref="B46:G47"/>
    <mergeCell ref="H46:I47"/>
    <mergeCell ref="J46:N47"/>
    <mergeCell ref="O46:R47"/>
    <mergeCell ref="S46:T47"/>
    <mergeCell ref="U46:V47"/>
    <mergeCell ref="W42:AH43"/>
    <mergeCell ref="B44:G45"/>
    <mergeCell ref="H44:I45"/>
    <mergeCell ref="J44:N45"/>
    <mergeCell ref="O44:R45"/>
    <mergeCell ref="S44:T45"/>
    <mergeCell ref="U44:V45"/>
    <mergeCell ref="W44:AH45"/>
    <mergeCell ref="B42:G43"/>
    <mergeCell ref="H42:I43"/>
    <mergeCell ref="J42:N43"/>
    <mergeCell ref="O42:R43"/>
    <mergeCell ref="S42:T43"/>
    <mergeCell ref="U42:V43"/>
    <mergeCell ref="W38:AH39"/>
    <mergeCell ref="B40:G41"/>
    <mergeCell ref="H40:I41"/>
    <mergeCell ref="J40:N41"/>
    <mergeCell ref="O40:R41"/>
    <mergeCell ref="S40:T41"/>
    <mergeCell ref="U40:V41"/>
    <mergeCell ref="W40:AH41"/>
    <mergeCell ref="R3:V3"/>
    <mergeCell ref="W3:AG4"/>
    <mergeCell ref="R5:V5"/>
    <mergeCell ref="W5:AG6"/>
    <mergeCell ref="H38:I39"/>
    <mergeCell ref="J38:N39"/>
    <mergeCell ref="O38:R39"/>
    <mergeCell ref="S38:T39"/>
    <mergeCell ref="U38:V39"/>
    <mergeCell ref="B38:G39"/>
    <mergeCell ref="W36:AH37"/>
    <mergeCell ref="B36:G37"/>
    <mergeCell ref="H36:I37"/>
    <mergeCell ref="J36:N37"/>
    <mergeCell ref="O36:R37"/>
    <mergeCell ref="S36:T37"/>
    <mergeCell ref="U36:V37"/>
    <mergeCell ref="B34:G35"/>
    <mergeCell ref="H34:I35"/>
    <mergeCell ref="J34:N35"/>
    <mergeCell ref="O34:R35"/>
    <mergeCell ref="S34:T35"/>
    <mergeCell ref="U34:V35"/>
    <mergeCell ref="W32:AH33"/>
    <mergeCell ref="W34:AH35"/>
    <mergeCell ref="B32:G33"/>
    <mergeCell ref="H32:I33"/>
    <mergeCell ref="J32:N33"/>
    <mergeCell ref="O32:R33"/>
    <mergeCell ref="S32:T33"/>
    <mergeCell ref="U32:V33"/>
    <mergeCell ref="W28:AH29"/>
    <mergeCell ref="B30:G31"/>
    <mergeCell ref="H30:I31"/>
    <mergeCell ref="J30:N31"/>
    <mergeCell ref="O30:R31"/>
    <mergeCell ref="S30:T31"/>
    <mergeCell ref="U30:V31"/>
    <mergeCell ref="W30:AH31"/>
    <mergeCell ref="B28:G29"/>
    <mergeCell ref="H28:I29"/>
    <mergeCell ref="J28:N29"/>
    <mergeCell ref="O28:R29"/>
    <mergeCell ref="S28:T29"/>
    <mergeCell ref="U28:V29"/>
    <mergeCell ref="B16:G17"/>
    <mergeCell ref="O26:R27"/>
    <mergeCell ref="S26:T27"/>
    <mergeCell ref="U26:V27"/>
    <mergeCell ref="W26:AH27"/>
    <mergeCell ref="B24:G25"/>
    <mergeCell ref="H24:I25"/>
    <mergeCell ref="J24:N25"/>
    <mergeCell ref="O24:R25"/>
    <mergeCell ref="S24:T25"/>
    <mergeCell ref="U24:V25"/>
    <mergeCell ref="H16:I17"/>
    <mergeCell ref="J16:N17"/>
    <mergeCell ref="O16:R17"/>
    <mergeCell ref="S16:T17"/>
    <mergeCell ref="U16:V17"/>
    <mergeCell ref="W16:AH17"/>
    <mergeCell ref="W24:AH25"/>
    <mergeCell ref="B26:G27"/>
    <mergeCell ref="H26:I27"/>
    <mergeCell ref="J26:N27"/>
    <mergeCell ref="BB10:BB11"/>
    <mergeCell ref="B22:G23"/>
    <mergeCell ref="H22:I23"/>
    <mergeCell ref="J22:N23"/>
    <mergeCell ref="O22:R23"/>
    <mergeCell ref="S22:T23"/>
    <mergeCell ref="U22:V23"/>
    <mergeCell ref="W22:AH23"/>
    <mergeCell ref="AQ14:AQ15"/>
    <mergeCell ref="AR14:AR15"/>
    <mergeCell ref="B20:G21"/>
    <mergeCell ref="H20:I21"/>
    <mergeCell ref="J20:N21"/>
    <mergeCell ref="O20:R21"/>
    <mergeCell ref="S20:T21"/>
    <mergeCell ref="U20:V21"/>
    <mergeCell ref="W20:AH21"/>
    <mergeCell ref="B18:G19"/>
    <mergeCell ref="H18:I19"/>
    <mergeCell ref="J18:N19"/>
    <mergeCell ref="O18:R19"/>
    <mergeCell ref="S18:T19"/>
    <mergeCell ref="U18:V19"/>
    <mergeCell ref="W18:AH19"/>
    <mergeCell ref="AK16:AK17"/>
    <mergeCell ref="AL16:AL17"/>
    <mergeCell ref="AM16:AM17"/>
    <mergeCell ref="AN16:AN17"/>
    <mergeCell ref="AO16:AO17"/>
    <mergeCell ref="AU16:AU17"/>
    <mergeCell ref="B14:G15"/>
    <mergeCell ref="H14:I15"/>
    <mergeCell ref="J14:N15"/>
    <mergeCell ref="O14:R15"/>
    <mergeCell ref="S14:T15"/>
    <mergeCell ref="U14:V15"/>
    <mergeCell ref="W14:AH15"/>
    <mergeCell ref="BB8:BG8"/>
    <mergeCell ref="B12:G13"/>
    <mergeCell ref="H12:I13"/>
    <mergeCell ref="J12:N13"/>
    <mergeCell ref="O12:R13"/>
    <mergeCell ref="S12:T13"/>
    <mergeCell ref="U12:V13"/>
    <mergeCell ref="W12:AH13"/>
    <mergeCell ref="B10:G11"/>
    <mergeCell ref="H10:I11"/>
    <mergeCell ref="J10:N11"/>
    <mergeCell ref="O10:R11"/>
    <mergeCell ref="S10:T11"/>
    <mergeCell ref="U10:V11"/>
    <mergeCell ref="W10:AH11"/>
    <mergeCell ref="B9:G9"/>
    <mergeCell ref="BC10:BC11"/>
    <mergeCell ref="H9:I9"/>
    <mergeCell ref="J9:N9"/>
    <mergeCell ref="O9:R9"/>
    <mergeCell ref="S9:T9"/>
    <mergeCell ref="U9:V9"/>
    <mergeCell ref="BD10:BD11"/>
    <mergeCell ref="BE10:BE11"/>
    <mergeCell ref="BF10:BF11"/>
    <mergeCell ref="W9:AH9"/>
    <mergeCell ref="AT30:AT31"/>
    <mergeCell ref="AU30:AU31"/>
    <mergeCell ref="AV30:AV31"/>
    <mergeCell ref="AU28:AU29"/>
    <mergeCell ref="AV28:AV29"/>
    <mergeCell ref="AK30:AK31"/>
    <mergeCell ref="AL30:AL31"/>
    <mergeCell ref="AT26:AT27"/>
    <mergeCell ref="AU26:AU27"/>
    <mergeCell ref="AV26:AV27"/>
    <mergeCell ref="AR24:AR25"/>
    <mergeCell ref="AT24:AT25"/>
    <mergeCell ref="AU24:AU25"/>
    <mergeCell ref="AV24:AV25"/>
    <mergeCell ref="AK22:AK23"/>
    <mergeCell ref="AL22:AL23"/>
    <mergeCell ref="AM22:AM23"/>
    <mergeCell ref="AV10:AV11"/>
    <mergeCell ref="AR22:AR23"/>
    <mergeCell ref="AT22:AT23"/>
    <mergeCell ref="AO26:AO27"/>
    <mergeCell ref="AP26:AP27"/>
    <mergeCell ref="AQ26:AQ27"/>
    <mergeCell ref="AR26:AR27"/>
    <mergeCell ref="AP30:AP31"/>
    <mergeCell ref="AQ30:AQ31"/>
    <mergeCell ref="AR30:AR31"/>
    <mergeCell ref="AV16:AV17"/>
    <mergeCell ref="AK14:AK15"/>
    <mergeCell ref="AL14:AL15"/>
    <mergeCell ref="AM14:AM15"/>
    <mergeCell ref="BA20:BA21"/>
    <mergeCell ref="AQ18:AQ19"/>
    <mergeCell ref="AR18:AR19"/>
    <mergeCell ref="AT18:AT19"/>
    <mergeCell ref="AU18:AU19"/>
    <mergeCell ref="AV18:AV19"/>
    <mergeCell ref="AW18:AW19"/>
    <mergeCell ref="AX18:AX19"/>
    <mergeCell ref="BB18:BB19"/>
    <mergeCell ref="BC18:BC19"/>
    <mergeCell ref="AY16:AY17"/>
    <mergeCell ref="AZ16:AZ17"/>
    <mergeCell ref="BA16:BA17"/>
    <mergeCell ref="AY18:AY19"/>
    <mergeCell ref="AZ18:AZ19"/>
    <mergeCell ref="BA18:BA19"/>
    <mergeCell ref="AW16:AW17"/>
    <mergeCell ref="AX16:AX17"/>
    <mergeCell ref="AS36:AS37"/>
    <mergeCell ref="AS42:AS43"/>
    <mergeCell ref="AS44:AS45"/>
    <mergeCell ref="AO4:AT4"/>
    <mergeCell ref="AL18:AL19"/>
    <mergeCell ref="AM18:AM19"/>
    <mergeCell ref="AN18:AN19"/>
    <mergeCell ref="AO18:AO19"/>
    <mergeCell ref="AO20:AO21"/>
    <mergeCell ref="AP20:AP21"/>
    <mergeCell ref="AQ20:AQ21"/>
    <mergeCell ref="AR20:AR21"/>
    <mergeCell ref="AT20:AT21"/>
    <mergeCell ref="AK4:AL4"/>
    <mergeCell ref="AR8:BA8"/>
    <mergeCell ref="AU20:AU21"/>
    <mergeCell ref="AW10:AW11"/>
    <mergeCell ref="AX10:AX11"/>
    <mergeCell ref="AV14:AV15"/>
    <mergeCell ref="AW14:AW15"/>
    <mergeCell ref="AO5:AQ5"/>
    <mergeCell ref="AR5:AT5"/>
    <mergeCell ref="AO6:AQ6"/>
    <mergeCell ref="AR6:AT6"/>
    <mergeCell ref="AY10:AY11"/>
    <mergeCell ref="AZ10:AZ11"/>
    <mergeCell ref="BA10:BA11"/>
    <mergeCell ref="AY12:AY13"/>
    <mergeCell ref="AN14:AN15"/>
    <mergeCell ref="AO14:AO15"/>
    <mergeCell ref="AP14:AP15"/>
    <mergeCell ref="AT14:AT15"/>
    <mergeCell ref="AK3:AL3"/>
    <mergeCell ref="AK20:AK21"/>
    <mergeCell ref="AL20:AL21"/>
    <mergeCell ref="AM20:AM21"/>
    <mergeCell ref="AN20:AN21"/>
    <mergeCell ref="AK18:AK19"/>
    <mergeCell ref="AY26:AY27"/>
    <mergeCell ref="AZ26:AZ27"/>
    <mergeCell ref="BA26:BA27"/>
    <mergeCell ref="AY28:AY29"/>
    <mergeCell ref="AZ28:AZ29"/>
    <mergeCell ref="BA28:BA29"/>
    <mergeCell ref="AY30:AY31"/>
    <mergeCell ref="AZ30:AZ31"/>
    <mergeCell ref="BA30:BA31"/>
    <mergeCell ref="AZ34:AZ35"/>
    <mergeCell ref="BA34:BA35"/>
    <mergeCell ref="AS10:AS11"/>
    <mergeCell ref="AS12:AS13"/>
    <mergeCell ref="AS14:AS15"/>
    <mergeCell ref="AS16:AS17"/>
    <mergeCell ref="AS18:AS19"/>
    <mergeCell ref="AS20:AS21"/>
    <mergeCell ref="AS22:AS23"/>
    <mergeCell ref="AS24:AS25"/>
    <mergeCell ref="AS26:AS27"/>
    <mergeCell ref="AS28:AS29"/>
    <mergeCell ref="AS30:AS31"/>
    <mergeCell ref="AS32:AS33"/>
    <mergeCell ref="AS34:AS35"/>
    <mergeCell ref="AU14:AU15"/>
    <mergeCell ref="AK8:AQ8"/>
    <mergeCell ref="AY36:AY37"/>
    <mergeCell ref="AZ36:AZ37"/>
    <mergeCell ref="BA36:BA37"/>
    <mergeCell ref="AY38:AY39"/>
    <mergeCell ref="AZ38:AZ39"/>
    <mergeCell ref="BA38:BA39"/>
    <mergeCell ref="AY34:AY35"/>
    <mergeCell ref="AY68:AY69"/>
    <mergeCell ref="AZ68:AZ69"/>
    <mergeCell ref="BA68:BA69"/>
    <mergeCell ref="AY70:AY71"/>
    <mergeCell ref="AZ70:AZ71"/>
    <mergeCell ref="BA70:BA71"/>
    <mergeCell ref="AY52:AY53"/>
    <mergeCell ref="AZ52:AZ53"/>
    <mergeCell ref="BA52:BA53"/>
    <mergeCell ref="AZ58:AZ59"/>
    <mergeCell ref="BA58:BA59"/>
    <mergeCell ref="AY60:AY61"/>
    <mergeCell ref="AZ60:AZ61"/>
    <mergeCell ref="BA60:BA61"/>
    <mergeCell ref="AY62:AY63"/>
    <mergeCell ref="AZ62:AZ63"/>
    <mergeCell ref="BA62:BA63"/>
    <mergeCell ref="AY64:AY65"/>
    <mergeCell ref="AZ64:AZ65"/>
    <mergeCell ref="BA64:BA65"/>
    <mergeCell ref="AY66:AY67"/>
    <mergeCell ref="AZ66:AZ67"/>
    <mergeCell ref="BA66:BA67"/>
  </mergeCells>
  <conditionalFormatting sqref="AM2">
    <cfRule type="cellIs" priority="3" dxfId="16" operator="greaterThan">
      <formula>$AM$3+$AM$4+$AM$5</formula>
    </cfRule>
  </conditionalFormatting>
  <conditionalFormatting sqref="AF76:AG78">
    <cfRule type="cellIs" priority="2" dxfId="16" operator="greaterThan">
      <formula>AH76</formula>
    </cfRule>
  </conditionalFormatting>
  <conditionalFormatting sqref="O76:P135">
    <cfRule type="cellIs" priority="1" dxfId="16" operator="greaterThan">
      <formula>Q76</formula>
    </cfRule>
  </conditionalFormatting>
  <printOptions/>
  <pageMargins left="0.7" right="0.7" top="0.75" bottom="0.75" header="0.3" footer="0.3"/>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B1:BX71"/>
  <sheetViews>
    <sheetView showGridLines="0" zoomScalePageLayoutView="0" workbookViewId="0" topLeftCell="A1">
      <selection activeCell="S2" sqref="S2:AH21"/>
    </sheetView>
  </sheetViews>
  <sheetFormatPr defaultColWidth="9.140625" defaultRowHeight="15"/>
  <cols>
    <col min="1" max="42" width="2.421875" style="13" customWidth="1"/>
    <col min="43" max="44" width="1.421875" style="13" customWidth="1"/>
    <col min="45" max="53" width="2.421875" style="13" customWidth="1"/>
    <col min="54" max="55" width="1.421875" style="13" customWidth="1"/>
    <col min="56" max="84" width="2.421875" style="13" customWidth="1"/>
    <col min="85" max="16384" width="9.00390625" style="13" customWidth="1"/>
  </cols>
  <sheetData>
    <row r="1" spans="72:73" ht="11.25" customHeight="1" thickBot="1">
      <c r="BT1" s="60"/>
      <c r="BU1" s="60"/>
    </row>
    <row r="2" spans="18:73" ht="11.25" customHeight="1" thickBot="1">
      <c r="R2" s="102"/>
      <c r="S2" s="314" t="s">
        <v>219</v>
      </c>
      <c r="T2" s="314"/>
      <c r="U2" s="314"/>
      <c r="V2" s="314"/>
      <c r="W2" s="314"/>
      <c r="X2" s="314"/>
      <c r="Y2" s="314"/>
      <c r="Z2" s="314"/>
      <c r="AA2" s="314"/>
      <c r="AB2" s="314"/>
      <c r="AC2" s="314"/>
      <c r="AD2" s="314"/>
      <c r="AE2" s="314"/>
      <c r="AF2" s="314"/>
      <c r="AG2" s="314"/>
      <c r="AH2" s="299"/>
      <c r="AK2" s="321" t="s">
        <v>36</v>
      </c>
      <c r="AL2" s="322"/>
      <c r="AM2" s="322"/>
      <c r="AN2" s="322"/>
      <c r="AO2" s="323"/>
      <c r="AP2" s="362" t="s">
        <v>149</v>
      </c>
      <c r="AQ2" s="363"/>
      <c r="AR2" s="354"/>
      <c r="AS2" s="354"/>
      <c r="AT2" s="354" t="str">
        <f>キャラメイク!F18</f>
        <v>盾</v>
      </c>
      <c r="AU2" s="354"/>
      <c r="AV2" s="354"/>
      <c r="AW2" s="354" t="s">
        <v>33</v>
      </c>
      <c r="AX2" s="354"/>
      <c r="AY2" s="354"/>
      <c r="AZ2" s="354" t="s">
        <v>146</v>
      </c>
      <c r="BA2" s="354"/>
      <c r="BB2" s="354"/>
      <c r="BC2" s="354"/>
      <c r="BD2" s="354" t="s">
        <v>147</v>
      </c>
      <c r="BE2" s="354"/>
      <c r="BF2" s="354"/>
      <c r="BG2" s="324" t="s">
        <v>248</v>
      </c>
      <c r="BH2" s="324"/>
      <c r="BI2" s="324"/>
      <c r="BJ2" s="354" t="s">
        <v>29</v>
      </c>
      <c r="BK2" s="354"/>
      <c r="BL2" s="354"/>
      <c r="BM2" s="354" t="s">
        <v>34</v>
      </c>
      <c r="BN2" s="354"/>
      <c r="BO2" s="355"/>
      <c r="BP2" s="225" t="s">
        <v>35</v>
      </c>
      <c r="BQ2" s="226"/>
      <c r="BR2" s="226"/>
      <c r="BS2" s="249"/>
      <c r="BT2" s="23"/>
      <c r="BU2" s="60"/>
    </row>
    <row r="3" spans="18:73" ht="11.25" customHeight="1">
      <c r="R3" s="403" t="s">
        <v>457</v>
      </c>
      <c r="S3" s="335"/>
      <c r="T3" s="335"/>
      <c r="U3" s="335"/>
      <c r="V3" s="335"/>
      <c r="W3" s="335"/>
      <c r="X3" s="335"/>
      <c r="Y3" s="335"/>
      <c r="Z3" s="335"/>
      <c r="AA3" s="335"/>
      <c r="AB3" s="335"/>
      <c r="AC3" s="335"/>
      <c r="AD3" s="335"/>
      <c r="AE3" s="335"/>
      <c r="AF3" s="335"/>
      <c r="AG3" s="335"/>
      <c r="AH3" s="336"/>
      <c r="AK3" s="367" t="s">
        <v>37</v>
      </c>
      <c r="AL3" s="368"/>
      <c r="AM3" s="368"/>
      <c r="AN3" s="348" t="s">
        <v>107</v>
      </c>
      <c r="AO3" s="349"/>
      <c r="AP3" s="356">
        <f>IF(キャラメイク!$G$17="","",キャラメイク!$G$17)</f>
      </c>
      <c r="AQ3" s="357"/>
      <c r="AR3" s="357"/>
      <c r="AS3" s="357"/>
      <c r="AT3" s="357">
        <f>IF(キャラメイク!$G$18="","",キャラメイク!$G$18)</f>
      </c>
      <c r="AU3" s="357"/>
      <c r="AV3" s="357"/>
      <c r="AW3" s="357">
        <f>IF(キャラメイク!$G$19="","",キャラメイク!$G$19)</f>
      </c>
      <c r="AX3" s="357"/>
      <c r="AY3" s="357"/>
      <c r="AZ3" s="357">
        <f>IF(キャラメイク!$G$20="","",キャラメイク!$G$20)</f>
      </c>
      <c r="BA3" s="357"/>
      <c r="BB3" s="357"/>
      <c r="BC3" s="357"/>
      <c r="BD3" s="357">
        <f>IF(キャラメイク!$G$21="","",キャラメイク!$G$21)</f>
      </c>
      <c r="BE3" s="357"/>
      <c r="BF3" s="357"/>
      <c r="BG3" s="325">
        <f>IF(キャラメイク!$G$22="","",キャラメイク!$G$22)</f>
      </c>
      <c r="BH3" s="326"/>
      <c r="BI3" s="327"/>
      <c r="BJ3" s="357">
        <f>IF(キャラメイク!$G$23="","",キャラメイク!$G$23)</f>
      </c>
      <c r="BK3" s="357"/>
      <c r="BL3" s="357"/>
      <c r="BM3" s="357">
        <f>IF(キャラメイク!$G$24="","",キャラメイク!$G$24)</f>
      </c>
      <c r="BN3" s="357"/>
      <c r="BO3" s="364"/>
      <c r="BP3" s="319"/>
      <c r="BQ3" s="250"/>
      <c r="BR3" s="250"/>
      <c r="BS3" s="251"/>
      <c r="BT3" s="23"/>
      <c r="BU3" s="60"/>
    </row>
    <row r="4" spans="18:73" ht="11.25" customHeight="1">
      <c r="R4" s="404"/>
      <c r="S4" s="335"/>
      <c r="T4" s="335"/>
      <c r="U4" s="335"/>
      <c r="V4" s="335"/>
      <c r="W4" s="335"/>
      <c r="X4" s="335"/>
      <c r="Y4" s="335"/>
      <c r="Z4" s="335"/>
      <c r="AA4" s="335"/>
      <c r="AB4" s="335"/>
      <c r="AC4" s="335"/>
      <c r="AD4" s="335"/>
      <c r="AE4" s="335"/>
      <c r="AF4" s="335"/>
      <c r="AG4" s="335"/>
      <c r="AH4" s="336"/>
      <c r="AK4" s="369"/>
      <c r="AL4" s="370"/>
      <c r="AM4" s="370"/>
      <c r="AN4" s="350"/>
      <c r="AO4" s="351"/>
      <c r="AP4" s="358"/>
      <c r="AQ4" s="359"/>
      <c r="AR4" s="359"/>
      <c r="AS4" s="359"/>
      <c r="AT4" s="359"/>
      <c r="AU4" s="359"/>
      <c r="AV4" s="359"/>
      <c r="AW4" s="359"/>
      <c r="AX4" s="359"/>
      <c r="AY4" s="359"/>
      <c r="AZ4" s="359"/>
      <c r="BA4" s="359"/>
      <c r="BB4" s="359"/>
      <c r="BC4" s="359"/>
      <c r="BD4" s="359"/>
      <c r="BE4" s="359"/>
      <c r="BF4" s="359"/>
      <c r="BG4" s="328"/>
      <c r="BH4" s="329"/>
      <c r="BI4" s="330"/>
      <c r="BJ4" s="359"/>
      <c r="BK4" s="359"/>
      <c r="BL4" s="359"/>
      <c r="BM4" s="359"/>
      <c r="BN4" s="359"/>
      <c r="BO4" s="365"/>
      <c r="BP4" s="319"/>
      <c r="BQ4" s="250"/>
      <c r="BR4" s="250"/>
      <c r="BS4" s="251"/>
      <c r="BT4" s="23"/>
      <c r="BU4" s="60"/>
    </row>
    <row r="5" spans="18:73" ht="11.25" customHeight="1">
      <c r="R5" s="404"/>
      <c r="S5" s="335"/>
      <c r="T5" s="335"/>
      <c r="U5" s="335"/>
      <c r="V5" s="335"/>
      <c r="W5" s="335"/>
      <c r="X5" s="335"/>
      <c r="Y5" s="335"/>
      <c r="Z5" s="335"/>
      <c r="AA5" s="335"/>
      <c r="AB5" s="335"/>
      <c r="AC5" s="335"/>
      <c r="AD5" s="335"/>
      <c r="AE5" s="335"/>
      <c r="AF5" s="335"/>
      <c r="AG5" s="335"/>
      <c r="AH5" s="336"/>
      <c r="AK5" s="369"/>
      <c r="AL5" s="370"/>
      <c r="AM5" s="370"/>
      <c r="AN5" s="350"/>
      <c r="AO5" s="351"/>
      <c r="AP5" s="358"/>
      <c r="AQ5" s="359"/>
      <c r="AR5" s="359"/>
      <c r="AS5" s="359"/>
      <c r="AT5" s="359"/>
      <c r="AU5" s="359"/>
      <c r="AV5" s="359"/>
      <c r="AW5" s="359"/>
      <c r="AX5" s="359"/>
      <c r="AY5" s="359"/>
      <c r="AZ5" s="359"/>
      <c r="BA5" s="359"/>
      <c r="BB5" s="359"/>
      <c r="BC5" s="359"/>
      <c r="BD5" s="359"/>
      <c r="BE5" s="359"/>
      <c r="BF5" s="359"/>
      <c r="BG5" s="328"/>
      <c r="BH5" s="329"/>
      <c r="BI5" s="330"/>
      <c r="BJ5" s="359"/>
      <c r="BK5" s="359"/>
      <c r="BL5" s="359"/>
      <c r="BM5" s="359"/>
      <c r="BN5" s="359"/>
      <c r="BO5" s="365"/>
      <c r="BP5" s="319"/>
      <c r="BQ5" s="250"/>
      <c r="BR5" s="250"/>
      <c r="BS5" s="251"/>
      <c r="BT5" s="23"/>
      <c r="BU5" s="60"/>
    </row>
    <row r="6" spans="7:76" ht="11.25" customHeight="1">
      <c r="G6" s="106"/>
      <c r="H6" s="106"/>
      <c r="I6" s="106"/>
      <c r="J6" s="106"/>
      <c r="K6" s="106"/>
      <c r="L6" s="106"/>
      <c r="M6" s="106"/>
      <c r="N6" s="106"/>
      <c r="O6" s="106"/>
      <c r="R6" s="404"/>
      <c r="S6" s="335"/>
      <c r="T6" s="335"/>
      <c r="U6" s="335"/>
      <c r="V6" s="335"/>
      <c r="W6" s="335"/>
      <c r="X6" s="335"/>
      <c r="Y6" s="335"/>
      <c r="Z6" s="335"/>
      <c r="AA6" s="335"/>
      <c r="AB6" s="335"/>
      <c r="AC6" s="335"/>
      <c r="AD6" s="335"/>
      <c r="AE6" s="335"/>
      <c r="AF6" s="335"/>
      <c r="AG6" s="335"/>
      <c r="AH6" s="336"/>
      <c r="AK6" s="369"/>
      <c r="AL6" s="370"/>
      <c r="AM6" s="370"/>
      <c r="AN6" s="350"/>
      <c r="AO6" s="351"/>
      <c r="AP6" s="358"/>
      <c r="AQ6" s="359"/>
      <c r="AR6" s="359"/>
      <c r="AS6" s="359"/>
      <c r="AT6" s="359"/>
      <c r="AU6" s="359"/>
      <c r="AV6" s="359"/>
      <c r="AW6" s="359"/>
      <c r="AX6" s="359"/>
      <c r="AY6" s="359"/>
      <c r="AZ6" s="359"/>
      <c r="BA6" s="359"/>
      <c r="BB6" s="359"/>
      <c r="BC6" s="359"/>
      <c r="BD6" s="359"/>
      <c r="BE6" s="359"/>
      <c r="BF6" s="359"/>
      <c r="BG6" s="328"/>
      <c r="BH6" s="329"/>
      <c r="BI6" s="330"/>
      <c r="BJ6" s="359"/>
      <c r="BK6" s="359"/>
      <c r="BL6" s="359"/>
      <c r="BM6" s="359"/>
      <c r="BN6" s="359"/>
      <c r="BO6" s="365"/>
      <c r="BP6" s="319"/>
      <c r="BQ6" s="250"/>
      <c r="BR6" s="250"/>
      <c r="BS6" s="251"/>
      <c r="BT6" s="23"/>
      <c r="BU6" s="60"/>
      <c r="BX6" s="13" t="s">
        <v>186</v>
      </c>
    </row>
    <row r="7" spans="7:76" ht="11.25" customHeight="1" thickBot="1">
      <c r="G7" s="107"/>
      <c r="H7" s="107"/>
      <c r="I7" s="107"/>
      <c r="J7" s="107"/>
      <c r="K7" s="107"/>
      <c r="L7" s="107"/>
      <c r="M7" s="107"/>
      <c r="N7" s="107"/>
      <c r="O7" s="107"/>
      <c r="P7" s="22"/>
      <c r="R7" s="103"/>
      <c r="S7" s="335"/>
      <c r="T7" s="335"/>
      <c r="U7" s="335"/>
      <c r="V7" s="335"/>
      <c r="W7" s="335"/>
      <c r="X7" s="335"/>
      <c r="Y7" s="335"/>
      <c r="Z7" s="335"/>
      <c r="AA7" s="335"/>
      <c r="AB7" s="335"/>
      <c r="AC7" s="335"/>
      <c r="AD7" s="335"/>
      <c r="AE7" s="335"/>
      <c r="AF7" s="335"/>
      <c r="AG7" s="335"/>
      <c r="AH7" s="336"/>
      <c r="AK7" s="369"/>
      <c r="AL7" s="370"/>
      <c r="AM7" s="370"/>
      <c r="AN7" s="350"/>
      <c r="AO7" s="351"/>
      <c r="AP7" s="358"/>
      <c r="AQ7" s="359"/>
      <c r="AR7" s="359"/>
      <c r="AS7" s="359"/>
      <c r="AT7" s="359"/>
      <c r="AU7" s="359"/>
      <c r="AV7" s="359"/>
      <c r="AW7" s="359"/>
      <c r="AX7" s="359"/>
      <c r="AY7" s="359"/>
      <c r="AZ7" s="359"/>
      <c r="BA7" s="359"/>
      <c r="BB7" s="359"/>
      <c r="BC7" s="359"/>
      <c r="BD7" s="359"/>
      <c r="BE7" s="359"/>
      <c r="BF7" s="359"/>
      <c r="BG7" s="328"/>
      <c r="BH7" s="329"/>
      <c r="BI7" s="330"/>
      <c r="BJ7" s="359"/>
      <c r="BK7" s="359"/>
      <c r="BL7" s="359"/>
      <c r="BM7" s="359"/>
      <c r="BN7" s="359"/>
      <c r="BO7" s="365"/>
      <c r="BP7" s="319"/>
      <c r="BQ7" s="250"/>
      <c r="BR7" s="250"/>
      <c r="BS7" s="251"/>
      <c r="BT7" s="23"/>
      <c r="BU7" s="60"/>
      <c r="BX7" s="13" t="s">
        <v>163</v>
      </c>
    </row>
    <row r="8" spans="2:73" ht="11.25" customHeight="1">
      <c r="B8" s="385" t="s">
        <v>0</v>
      </c>
      <c r="C8" s="386"/>
      <c r="D8" s="386"/>
      <c r="E8" s="386"/>
      <c r="F8" s="386"/>
      <c r="G8" s="226">
        <f>IF(キャラメイク!B2="","",キャラメイク!B2)</f>
      </c>
      <c r="H8" s="226"/>
      <c r="I8" s="226"/>
      <c r="J8" s="226"/>
      <c r="K8" s="226"/>
      <c r="L8" s="226"/>
      <c r="M8" s="226"/>
      <c r="N8" s="226"/>
      <c r="O8" s="226"/>
      <c r="P8" s="226"/>
      <c r="Q8" s="249"/>
      <c r="S8" s="334"/>
      <c r="T8" s="335"/>
      <c r="U8" s="335"/>
      <c r="V8" s="335"/>
      <c r="W8" s="335"/>
      <c r="X8" s="335"/>
      <c r="Y8" s="335"/>
      <c r="Z8" s="335"/>
      <c r="AA8" s="335"/>
      <c r="AB8" s="335"/>
      <c r="AC8" s="335"/>
      <c r="AD8" s="335"/>
      <c r="AE8" s="335"/>
      <c r="AF8" s="335"/>
      <c r="AG8" s="335"/>
      <c r="AH8" s="336"/>
      <c r="AK8" s="369"/>
      <c r="AL8" s="370"/>
      <c r="AM8" s="370"/>
      <c r="AN8" s="350"/>
      <c r="AO8" s="351"/>
      <c r="AP8" s="358"/>
      <c r="AQ8" s="359"/>
      <c r="AR8" s="359"/>
      <c r="AS8" s="359"/>
      <c r="AT8" s="359"/>
      <c r="AU8" s="359"/>
      <c r="AV8" s="359"/>
      <c r="AW8" s="359"/>
      <c r="AX8" s="359"/>
      <c r="AY8" s="359"/>
      <c r="AZ8" s="359"/>
      <c r="BA8" s="359"/>
      <c r="BB8" s="359"/>
      <c r="BC8" s="359"/>
      <c r="BD8" s="359"/>
      <c r="BE8" s="359"/>
      <c r="BF8" s="359"/>
      <c r="BG8" s="328"/>
      <c r="BH8" s="329"/>
      <c r="BI8" s="330"/>
      <c r="BJ8" s="359"/>
      <c r="BK8" s="359"/>
      <c r="BL8" s="359"/>
      <c r="BM8" s="359"/>
      <c r="BN8" s="359"/>
      <c r="BO8" s="365"/>
      <c r="BP8" s="319"/>
      <c r="BQ8" s="250"/>
      <c r="BR8" s="250"/>
      <c r="BS8" s="251"/>
      <c r="BT8" s="23"/>
      <c r="BU8" s="60"/>
    </row>
    <row r="9" spans="2:73" ht="11.25" customHeight="1" thickBot="1">
      <c r="B9" s="14"/>
      <c r="C9" s="15"/>
      <c r="D9" s="15"/>
      <c r="E9" s="15"/>
      <c r="F9" s="15"/>
      <c r="G9" s="250"/>
      <c r="H9" s="250"/>
      <c r="I9" s="250"/>
      <c r="J9" s="250"/>
      <c r="K9" s="250"/>
      <c r="L9" s="250"/>
      <c r="M9" s="250"/>
      <c r="N9" s="250"/>
      <c r="O9" s="250"/>
      <c r="P9" s="250"/>
      <c r="Q9" s="251"/>
      <c r="S9" s="334"/>
      <c r="T9" s="335"/>
      <c r="U9" s="335"/>
      <c r="V9" s="335"/>
      <c r="W9" s="335"/>
      <c r="X9" s="335"/>
      <c r="Y9" s="335"/>
      <c r="Z9" s="335"/>
      <c r="AA9" s="335"/>
      <c r="AB9" s="335"/>
      <c r="AC9" s="335"/>
      <c r="AD9" s="335"/>
      <c r="AE9" s="335"/>
      <c r="AF9" s="335"/>
      <c r="AG9" s="335"/>
      <c r="AH9" s="336"/>
      <c r="AK9" s="369"/>
      <c r="AL9" s="370"/>
      <c r="AM9" s="370"/>
      <c r="AN9" s="350"/>
      <c r="AO9" s="351"/>
      <c r="AP9" s="358"/>
      <c r="AQ9" s="359"/>
      <c r="AR9" s="359"/>
      <c r="AS9" s="359"/>
      <c r="AT9" s="359"/>
      <c r="AU9" s="359"/>
      <c r="AV9" s="359"/>
      <c r="AW9" s="359"/>
      <c r="AX9" s="359"/>
      <c r="AY9" s="359"/>
      <c r="AZ9" s="359"/>
      <c r="BA9" s="359"/>
      <c r="BB9" s="359"/>
      <c r="BC9" s="359"/>
      <c r="BD9" s="359"/>
      <c r="BE9" s="359"/>
      <c r="BF9" s="359"/>
      <c r="BG9" s="328"/>
      <c r="BH9" s="329"/>
      <c r="BI9" s="330"/>
      <c r="BJ9" s="359"/>
      <c r="BK9" s="359"/>
      <c r="BL9" s="359"/>
      <c r="BM9" s="359"/>
      <c r="BN9" s="359"/>
      <c r="BO9" s="365"/>
      <c r="BP9" s="319"/>
      <c r="BQ9" s="250"/>
      <c r="BR9" s="250"/>
      <c r="BS9" s="251"/>
      <c r="BT9" s="23"/>
      <c r="BU9" s="60"/>
    </row>
    <row r="10" spans="2:73" ht="11.25" customHeight="1">
      <c r="B10" s="385" t="s">
        <v>1</v>
      </c>
      <c r="C10" s="386"/>
      <c r="D10" s="386"/>
      <c r="E10" s="386"/>
      <c r="F10" s="386"/>
      <c r="G10" s="226">
        <f>IF(キャラメイク!B3="","",キャラメイク!B3)</f>
      </c>
      <c r="H10" s="226"/>
      <c r="I10" s="226"/>
      <c r="J10" s="226"/>
      <c r="K10" s="226"/>
      <c r="L10" s="226"/>
      <c r="M10" s="226"/>
      <c r="N10" s="226"/>
      <c r="O10" s="226"/>
      <c r="P10" s="226"/>
      <c r="Q10" s="249"/>
      <c r="S10" s="334"/>
      <c r="T10" s="335"/>
      <c r="U10" s="335"/>
      <c r="V10" s="335"/>
      <c r="W10" s="335"/>
      <c r="X10" s="335"/>
      <c r="Y10" s="335"/>
      <c r="Z10" s="335"/>
      <c r="AA10" s="335"/>
      <c r="AB10" s="335"/>
      <c r="AC10" s="335"/>
      <c r="AD10" s="335"/>
      <c r="AE10" s="335"/>
      <c r="AF10" s="335"/>
      <c r="AG10" s="335"/>
      <c r="AH10" s="336"/>
      <c r="AK10" s="369"/>
      <c r="AL10" s="370"/>
      <c r="AM10" s="370"/>
      <c r="AN10" s="350"/>
      <c r="AO10" s="351"/>
      <c r="AP10" s="358"/>
      <c r="AQ10" s="359"/>
      <c r="AR10" s="359"/>
      <c r="AS10" s="359"/>
      <c r="AT10" s="359"/>
      <c r="AU10" s="359"/>
      <c r="AV10" s="359"/>
      <c r="AW10" s="359"/>
      <c r="AX10" s="359"/>
      <c r="AY10" s="359"/>
      <c r="AZ10" s="359"/>
      <c r="BA10" s="359"/>
      <c r="BB10" s="359"/>
      <c r="BC10" s="359"/>
      <c r="BD10" s="359"/>
      <c r="BE10" s="359"/>
      <c r="BF10" s="359"/>
      <c r="BG10" s="328"/>
      <c r="BH10" s="329"/>
      <c r="BI10" s="330"/>
      <c r="BJ10" s="359"/>
      <c r="BK10" s="359"/>
      <c r="BL10" s="359"/>
      <c r="BM10" s="359"/>
      <c r="BN10" s="359"/>
      <c r="BO10" s="365"/>
      <c r="BP10" s="319"/>
      <c r="BQ10" s="250"/>
      <c r="BR10" s="250"/>
      <c r="BS10" s="251"/>
      <c r="BT10" s="23"/>
      <c r="BU10" s="60"/>
    </row>
    <row r="11" spans="2:73" ht="11.25" customHeight="1" thickBot="1">
      <c r="B11" s="16"/>
      <c r="C11" s="17"/>
      <c r="D11" s="17"/>
      <c r="E11" s="17"/>
      <c r="F11" s="17"/>
      <c r="G11" s="252"/>
      <c r="H11" s="252"/>
      <c r="I11" s="252"/>
      <c r="J11" s="252"/>
      <c r="K11" s="252"/>
      <c r="L11" s="252"/>
      <c r="M11" s="252"/>
      <c r="N11" s="252"/>
      <c r="O11" s="252"/>
      <c r="P11" s="252"/>
      <c r="Q11" s="253"/>
      <c r="S11" s="334"/>
      <c r="T11" s="335"/>
      <c r="U11" s="335"/>
      <c r="V11" s="335"/>
      <c r="W11" s="335"/>
      <c r="X11" s="335"/>
      <c r="Y11" s="335"/>
      <c r="Z11" s="335"/>
      <c r="AA11" s="335"/>
      <c r="AB11" s="335"/>
      <c r="AC11" s="335"/>
      <c r="AD11" s="335"/>
      <c r="AE11" s="335"/>
      <c r="AF11" s="335"/>
      <c r="AG11" s="335"/>
      <c r="AH11" s="336"/>
      <c r="AK11" s="371"/>
      <c r="AL11" s="372"/>
      <c r="AM11" s="372"/>
      <c r="AN11" s="352"/>
      <c r="AO11" s="353"/>
      <c r="AP11" s="360"/>
      <c r="AQ11" s="361"/>
      <c r="AR11" s="361"/>
      <c r="AS11" s="361"/>
      <c r="AT11" s="361"/>
      <c r="AU11" s="361"/>
      <c r="AV11" s="361"/>
      <c r="AW11" s="361"/>
      <c r="AX11" s="361"/>
      <c r="AY11" s="361"/>
      <c r="AZ11" s="361"/>
      <c r="BA11" s="361"/>
      <c r="BB11" s="361"/>
      <c r="BC11" s="361"/>
      <c r="BD11" s="361"/>
      <c r="BE11" s="361"/>
      <c r="BF11" s="361"/>
      <c r="BG11" s="331"/>
      <c r="BH11" s="332"/>
      <c r="BI11" s="333"/>
      <c r="BJ11" s="361"/>
      <c r="BK11" s="361"/>
      <c r="BL11" s="361"/>
      <c r="BM11" s="361"/>
      <c r="BN11" s="361"/>
      <c r="BO11" s="366"/>
      <c r="BP11" s="320"/>
      <c r="BQ11" s="252"/>
      <c r="BR11" s="252"/>
      <c r="BS11" s="253"/>
      <c r="BT11" s="23"/>
      <c r="BU11" s="60"/>
    </row>
    <row r="12" spans="19:73" ht="11.25" customHeight="1" thickBot="1">
      <c r="S12" s="334"/>
      <c r="T12" s="335"/>
      <c r="U12" s="335"/>
      <c r="V12" s="335"/>
      <c r="W12" s="335"/>
      <c r="X12" s="335"/>
      <c r="Y12" s="335"/>
      <c r="Z12" s="335"/>
      <c r="AA12" s="335"/>
      <c r="AB12" s="335"/>
      <c r="AC12" s="335"/>
      <c r="AD12" s="335"/>
      <c r="AE12" s="335"/>
      <c r="AF12" s="335"/>
      <c r="AG12" s="335"/>
      <c r="AH12" s="336"/>
      <c r="AK12" s="373" t="s">
        <v>41</v>
      </c>
      <c r="AL12" s="374"/>
      <c r="AM12" s="374"/>
      <c r="AN12" s="298">
        <f>IF(キャラメイク!$J$16="","",キャラメイク!$J$16)</f>
        <v>0</v>
      </c>
      <c r="AO12" s="299"/>
      <c r="AP12" s="203">
        <f>IF(キャラメイク!$J$17="","",キャラメイク!$J$17)</f>
      </c>
      <c r="AQ12" s="203"/>
      <c r="AR12" s="342"/>
      <c r="AS12" s="342"/>
      <c r="AT12" s="342">
        <f>IF(キャラメイク!$J$18="","",キャラメイク!$J$18)</f>
      </c>
      <c r="AU12" s="342"/>
      <c r="AV12" s="342"/>
      <c r="AW12" s="342">
        <f>IF(キャラメイク!$J$19="","",キャラメイク!$J$19)</f>
      </c>
      <c r="AX12" s="342"/>
      <c r="AY12" s="342"/>
      <c r="AZ12" s="308">
        <f>IF(キャラメイク!$J$20="","",キャラメイク!$J$20)</f>
      </c>
      <c r="BA12" s="308"/>
      <c r="BB12" s="308"/>
      <c r="BC12" s="308"/>
      <c r="BD12" s="308">
        <f>IF(キャラメイク!$J$21="","",キャラメイク!$J$21)</f>
      </c>
      <c r="BE12" s="308"/>
      <c r="BF12" s="308"/>
      <c r="BG12" s="308">
        <f>IF(キャラメイク!$J$22="","",キャラメイク!$J$22)</f>
      </c>
      <c r="BH12" s="308"/>
      <c r="BI12" s="308"/>
      <c r="BJ12" s="308">
        <f>IF(キャラメイク!$J$23="","",キャラメイク!$J$23)</f>
      </c>
      <c r="BK12" s="308"/>
      <c r="BL12" s="308"/>
      <c r="BM12" s="308">
        <f>IF(キャラメイク!$J$24="","",キャラメイク!$J$24)</f>
      </c>
      <c r="BN12" s="308"/>
      <c r="BO12" s="309"/>
      <c r="BP12" s="313" t="s">
        <v>149</v>
      </c>
      <c r="BQ12" s="314"/>
      <c r="BR12" s="298" t="s">
        <v>150</v>
      </c>
      <c r="BS12" s="299"/>
      <c r="BT12" s="59"/>
      <c r="BU12" s="60"/>
    </row>
    <row r="13" spans="2:73" ht="11.25" customHeight="1" thickBot="1">
      <c r="B13" s="380" t="s">
        <v>154</v>
      </c>
      <c r="C13" s="381"/>
      <c r="D13" s="225">
        <f>IF(キャラメイク!B5="","",キャラメイク!B5)</f>
      </c>
      <c r="E13" s="226"/>
      <c r="F13" s="226"/>
      <c r="G13" s="226"/>
      <c r="H13" s="226"/>
      <c r="I13" s="227"/>
      <c r="J13" s="18"/>
      <c r="K13" s="226">
        <f>キャラメイク!D5</f>
        <v>0</v>
      </c>
      <c r="L13" s="249"/>
      <c r="M13" s="516" t="s">
        <v>11</v>
      </c>
      <c r="N13" s="225">
        <f>キャラメイク!D8</f>
        <v>0</v>
      </c>
      <c r="O13" s="226"/>
      <c r="P13" s="226"/>
      <c r="Q13" s="249"/>
      <c r="S13" s="334"/>
      <c r="T13" s="335"/>
      <c r="U13" s="335"/>
      <c r="V13" s="335"/>
      <c r="W13" s="335"/>
      <c r="X13" s="335"/>
      <c r="Y13" s="335"/>
      <c r="Z13" s="335"/>
      <c r="AA13" s="335"/>
      <c r="AB13" s="335"/>
      <c r="AC13" s="335"/>
      <c r="AD13" s="335"/>
      <c r="AE13" s="335"/>
      <c r="AF13" s="335"/>
      <c r="AG13" s="335"/>
      <c r="AH13" s="336"/>
      <c r="AK13" s="344"/>
      <c r="AL13" s="240"/>
      <c r="AM13" s="240"/>
      <c r="AN13" s="302"/>
      <c r="AO13" s="303"/>
      <c r="AP13" s="343"/>
      <c r="AQ13" s="343"/>
      <c r="AR13" s="243"/>
      <c r="AS13" s="243"/>
      <c r="AT13" s="243"/>
      <c r="AU13" s="243"/>
      <c r="AV13" s="243"/>
      <c r="AW13" s="243"/>
      <c r="AX13" s="243"/>
      <c r="AY13" s="243"/>
      <c r="AZ13" s="310"/>
      <c r="BA13" s="310"/>
      <c r="BB13" s="310"/>
      <c r="BC13" s="310"/>
      <c r="BD13" s="310"/>
      <c r="BE13" s="310"/>
      <c r="BF13" s="310"/>
      <c r="BG13" s="310"/>
      <c r="BH13" s="310"/>
      <c r="BI13" s="310"/>
      <c r="BJ13" s="310"/>
      <c r="BK13" s="310"/>
      <c r="BL13" s="310"/>
      <c r="BM13" s="310"/>
      <c r="BN13" s="310"/>
      <c r="BO13" s="311"/>
      <c r="BP13" s="315"/>
      <c r="BQ13" s="316"/>
      <c r="BR13" s="300"/>
      <c r="BS13" s="301"/>
      <c r="BT13" s="23"/>
      <c r="BU13" s="60"/>
    </row>
    <row r="14" spans="2:76" ht="11.25" customHeight="1" thickBot="1">
      <c r="B14" s="387"/>
      <c r="C14" s="388"/>
      <c r="D14" s="320"/>
      <c r="E14" s="252"/>
      <c r="F14" s="252"/>
      <c r="G14" s="252"/>
      <c r="H14" s="252"/>
      <c r="I14" s="389"/>
      <c r="J14" s="19" t="s">
        <v>9</v>
      </c>
      <c r="K14" s="252"/>
      <c r="L14" s="253"/>
      <c r="M14" s="517"/>
      <c r="N14" s="320"/>
      <c r="O14" s="252"/>
      <c r="P14" s="252"/>
      <c r="Q14" s="253"/>
      <c r="S14" s="334"/>
      <c r="T14" s="335"/>
      <c r="U14" s="335"/>
      <c r="V14" s="335"/>
      <c r="W14" s="335"/>
      <c r="X14" s="335"/>
      <c r="Y14" s="335"/>
      <c r="Z14" s="335"/>
      <c r="AA14" s="335"/>
      <c r="AB14" s="335"/>
      <c r="AC14" s="335"/>
      <c r="AD14" s="335"/>
      <c r="AE14" s="335"/>
      <c r="AF14" s="335"/>
      <c r="AG14" s="335"/>
      <c r="AH14" s="336"/>
      <c r="AK14" s="344" t="s">
        <v>40</v>
      </c>
      <c r="AL14" s="240"/>
      <c r="AM14" s="240"/>
      <c r="AN14" s="304">
        <f>IF(キャラメイク!$K$16="","",キャラメイク!$K$16)</f>
        <v>0</v>
      </c>
      <c r="AO14" s="305"/>
      <c r="AP14" s="343">
        <f>IF(キャラメイク!$K$17="","",キャラメイク!$K$17)</f>
      </c>
      <c r="AQ14" s="343"/>
      <c r="AR14" s="243"/>
      <c r="AS14" s="243"/>
      <c r="AT14" s="243">
        <f>IF(キャラメイク!$K$18="","",キャラメイク!$K$18)</f>
      </c>
      <c r="AU14" s="243"/>
      <c r="AV14" s="243"/>
      <c r="AW14" s="243">
        <f>IF(キャラメイク!$K$19="","",キャラメイク!$K$19)</f>
      </c>
      <c r="AX14" s="243"/>
      <c r="AY14" s="243"/>
      <c r="AZ14" s="243">
        <f>IF(キャラメイク!$K$20="","",キャラメイク!$K$20)</f>
      </c>
      <c r="BA14" s="243"/>
      <c r="BB14" s="243"/>
      <c r="BC14" s="243"/>
      <c r="BD14" s="243">
        <f>IF(キャラメイク!$K$21="","",キャラメイク!$K$21)</f>
      </c>
      <c r="BE14" s="243"/>
      <c r="BF14" s="243"/>
      <c r="BG14" s="243">
        <f>IF(キャラメイク!$K$22="","",キャラメイク!$K$22)</f>
      </c>
      <c r="BH14" s="243"/>
      <c r="BI14" s="243"/>
      <c r="BJ14" s="243">
        <f>IF(キャラメイク!$K$23="","",キャラメイク!$K$23)</f>
        <v>0</v>
      </c>
      <c r="BK14" s="243"/>
      <c r="BL14" s="243"/>
      <c r="BM14" s="243">
        <f>IF(キャラメイク!$K$24="","",キャラメイク!$K$24)</f>
      </c>
      <c r="BN14" s="243"/>
      <c r="BO14" s="312"/>
      <c r="BP14" s="313">
        <f>IF(キャラメイク!$K$25="","",キャラメイク!$K$25)</f>
        <v>0</v>
      </c>
      <c r="BQ14" s="314"/>
      <c r="BR14" s="298" t="str">
        <f>IF(キャラメイク!$K$26="","",キャラメイク!$K$26)</f>
        <v>-</v>
      </c>
      <c r="BS14" s="299"/>
      <c r="BT14" s="59"/>
      <c r="BU14" s="60"/>
      <c r="BX14" s="13" t="s">
        <v>191</v>
      </c>
    </row>
    <row r="15" spans="2:73" ht="11.25" customHeight="1">
      <c r="B15" s="380" t="s">
        <v>2</v>
      </c>
      <c r="C15" s="381"/>
      <c r="D15" s="319">
        <f>IF(キャラメイク!B6="","",キャラメイク!B6)</f>
      </c>
      <c r="E15" s="250"/>
      <c r="F15" s="250"/>
      <c r="G15" s="250"/>
      <c r="H15" s="250"/>
      <c r="I15" s="384"/>
      <c r="J15" s="20"/>
      <c r="K15" s="250">
        <f>IF(D15="","",キャラメイク!D6)</f>
      </c>
      <c r="L15" s="251"/>
      <c r="M15" s="375" t="s">
        <v>10</v>
      </c>
      <c r="N15" s="510">
        <f>キャラメイク!B10</f>
      </c>
      <c r="O15" s="511"/>
      <c r="P15" s="511"/>
      <c r="Q15" s="512"/>
      <c r="S15" s="334"/>
      <c r="T15" s="335"/>
      <c r="U15" s="335"/>
      <c r="V15" s="335"/>
      <c r="W15" s="335"/>
      <c r="X15" s="335"/>
      <c r="Y15" s="335"/>
      <c r="Z15" s="335"/>
      <c r="AA15" s="335"/>
      <c r="AB15" s="335"/>
      <c r="AC15" s="335"/>
      <c r="AD15" s="335"/>
      <c r="AE15" s="335"/>
      <c r="AF15" s="335"/>
      <c r="AG15" s="335"/>
      <c r="AH15" s="336"/>
      <c r="AK15" s="344"/>
      <c r="AL15" s="240"/>
      <c r="AM15" s="240"/>
      <c r="AN15" s="306"/>
      <c r="AO15" s="307"/>
      <c r="AP15" s="343"/>
      <c r="AQ15" s="3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312"/>
      <c r="BP15" s="317"/>
      <c r="BQ15" s="318"/>
      <c r="BR15" s="302"/>
      <c r="BS15" s="303"/>
      <c r="BT15" s="23"/>
      <c r="BU15" s="60"/>
    </row>
    <row r="16" spans="2:76" ht="11.25" customHeight="1" thickBot="1">
      <c r="B16" s="382"/>
      <c r="C16" s="383"/>
      <c r="D16" s="319"/>
      <c r="E16" s="250"/>
      <c r="F16" s="250"/>
      <c r="G16" s="250"/>
      <c r="H16" s="250"/>
      <c r="I16" s="384"/>
      <c r="J16" s="20" t="s">
        <v>9</v>
      </c>
      <c r="K16" s="250"/>
      <c r="L16" s="251"/>
      <c r="M16" s="393"/>
      <c r="N16" s="513"/>
      <c r="O16" s="514"/>
      <c r="P16" s="514"/>
      <c r="Q16" s="515"/>
      <c r="S16" s="334"/>
      <c r="T16" s="335"/>
      <c r="U16" s="335"/>
      <c r="V16" s="335"/>
      <c r="W16" s="335"/>
      <c r="X16" s="335"/>
      <c r="Y16" s="335"/>
      <c r="Z16" s="335"/>
      <c r="AA16" s="335"/>
      <c r="AB16" s="335"/>
      <c r="AC16" s="335"/>
      <c r="AD16" s="335"/>
      <c r="AE16" s="335"/>
      <c r="AF16" s="335"/>
      <c r="AG16" s="335"/>
      <c r="AH16" s="336"/>
      <c r="AK16" s="344" t="s">
        <v>42</v>
      </c>
      <c r="AL16" s="240"/>
      <c r="AM16" s="240"/>
      <c r="AN16" s="345"/>
      <c r="AO16" s="346"/>
      <c r="AP16" s="343">
        <f>IF(キャラメイク!$L$17="","",キャラメイク!$L$17)</f>
      </c>
      <c r="AQ16" s="343"/>
      <c r="AR16" s="243"/>
      <c r="AS16" s="243"/>
      <c r="AT16" s="243">
        <f>IF(キャラメイク!$L$18="","",キャラメイク!$L$18)</f>
      </c>
      <c r="AU16" s="243"/>
      <c r="AV16" s="243"/>
      <c r="AW16" s="243">
        <f>IF(キャラメイク!$L$19="","",キャラメイク!$L$19)</f>
      </c>
      <c r="AX16" s="243"/>
      <c r="AY16" s="243"/>
      <c r="AZ16" s="243">
        <f>IF(キャラメイク!$L$20="","",キャラメイク!$L$20)</f>
      </c>
      <c r="BA16" s="243"/>
      <c r="BB16" s="243"/>
      <c r="BC16" s="243"/>
      <c r="BD16" s="243">
        <f>IF(キャラメイク!$L$21="","",キャラメイク!$L$21)</f>
      </c>
      <c r="BE16" s="243"/>
      <c r="BF16" s="243"/>
      <c r="BG16" s="243">
        <f>IF(キャラメイク!$L$22="","",キャラメイク!$L$22)</f>
      </c>
      <c r="BH16" s="243"/>
      <c r="BI16" s="243"/>
      <c r="BJ16" s="243">
        <f>IF(キャラメイク!$L$23="","",キャラメイク!$L$23)</f>
      </c>
      <c r="BK16" s="243"/>
      <c r="BL16" s="243"/>
      <c r="BM16" s="243">
        <f>IF(キャラメイク!$L$24="","",キャラメイク!$L$24)</f>
      </c>
      <c r="BN16" s="243"/>
      <c r="BO16" s="312"/>
      <c r="BP16" s="198">
        <f>IF(キャラメイク!$L$25="","",キャラメイク!$L$25)</f>
      </c>
      <c r="BQ16" s="199"/>
      <c r="BR16" s="304">
        <f>IF(キャラメイク!$L$26="","",キャラメイク!$L$26)</f>
      </c>
      <c r="BS16" s="305"/>
      <c r="BT16" s="23"/>
      <c r="BU16" s="60"/>
      <c r="BX16" s="13" t="s">
        <v>458</v>
      </c>
    </row>
    <row r="17" spans="2:73" ht="11.25" customHeight="1">
      <c r="B17" s="415" t="s">
        <v>205</v>
      </c>
      <c r="C17" s="416"/>
      <c r="D17" s="313">
        <f>IF(キャラメイク!B7="","",キャラメイク!B7)</f>
      </c>
      <c r="E17" s="314"/>
      <c r="F17" s="314"/>
      <c r="G17" s="314"/>
      <c r="H17" s="314"/>
      <c r="I17" s="419"/>
      <c r="J17" s="51"/>
      <c r="K17" s="314">
        <f>IF(D17="","",キャラメイク!D7)</f>
      </c>
      <c r="L17" s="299"/>
      <c r="M17" s="375" t="s">
        <v>207</v>
      </c>
      <c r="N17" s="313">
        <f>IF(キャラメイク!B11="","",キャラメイク!B11)</f>
      </c>
      <c r="O17" s="314"/>
      <c r="P17" s="314"/>
      <c r="Q17" s="299"/>
      <c r="S17" s="334"/>
      <c r="T17" s="335"/>
      <c r="U17" s="335"/>
      <c r="V17" s="335"/>
      <c r="W17" s="335"/>
      <c r="X17" s="335"/>
      <c r="Y17" s="335"/>
      <c r="Z17" s="335"/>
      <c r="AA17" s="335"/>
      <c r="AB17" s="335"/>
      <c r="AC17" s="335"/>
      <c r="AD17" s="335"/>
      <c r="AE17" s="335"/>
      <c r="AF17" s="335"/>
      <c r="AG17" s="335"/>
      <c r="AH17" s="336"/>
      <c r="AK17" s="344"/>
      <c r="AL17" s="240"/>
      <c r="AM17" s="240"/>
      <c r="AN17" s="309"/>
      <c r="AO17" s="347"/>
      <c r="AP17" s="343"/>
      <c r="AQ17" s="3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312"/>
      <c r="BP17" s="201"/>
      <c r="BQ17" s="202"/>
      <c r="BR17" s="306"/>
      <c r="BS17" s="307"/>
      <c r="BT17" s="23"/>
      <c r="BU17" s="60"/>
    </row>
    <row r="18" spans="2:73" ht="11.25" customHeight="1" thickBot="1">
      <c r="B18" s="417"/>
      <c r="C18" s="418"/>
      <c r="D18" s="315"/>
      <c r="E18" s="316"/>
      <c r="F18" s="316"/>
      <c r="G18" s="316"/>
      <c r="H18" s="316"/>
      <c r="I18" s="420"/>
      <c r="J18" s="49" t="s">
        <v>206</v>
      </c>
      <c r="K18" s="316"/>
      <c r="L18" s="301"/>
      <c r="M18" s="393"/>
      <c r="N18" s="315"/>
      <c r="O18" s="316"/>
      <c r="P18" s="316"/>
      <c r="Q18" s="301"/>
      <c r="S18" s="334"/>
      <c r="T18" s="335"/>
      <c r="U18" s="335"/>
      <c r="V18" s="335"/>
      <c r="W18" s="335"/>
      <c r="X18" s="335"/>
      <c r="Y18" s="335"/>
      <c r="Z18" s="335"/>
      <c r="AA18" s="335"/>
      <c r="AB18" s="335"/>
      <c r="AC18" s="335"/>
      <c r="AD18" s="335"/>
      <c r="AE18" s="335"/>
      <c r="AF18" s="335"/>
      <c r="AG18" s="335"/>
      <c r="AH18" s="336"/>
      <c r="AK18" s="344" t="s">
        <v>43</v>
      </c>
      <c r="AL18" s="240"/>
      <c r="AM18" s="240"/>
      <c r="AN18" s="345"/>
      <c r="AO18" s="346"/>
      <c r="AP18" s="343">
        <f>IF(キャラメイク!$M$17="","",キャラメイク!$M$17)</f>
      </c>
      <c r="AQ18" s="343"/>
      <c r="AR18" s="243"/>
      <c r="AS18" s="243"/>
      <c r="AT18" s="243">
        <f>IF(キャラメイク!$M$18="","",キャラメイク!$M$18)</f>
      </c>
      <c r="AU18" s="243"/>
      <c r="AV18" s="243"/>
      <c r="AW18" s="243">
        <f>IF(キャラメイク!$M$19="","",キャラメイク!$M$19)</f>
      </c>
      <c r="AX18" s="243"/>
      <c r="AY18" s="243"/>
      <c r="AZ18" s="243">
        <f>IF(キャラメイク!$M$20="","",キャラメイク!$M$20)</f>
      </c>
      <c r="BA18" s="243"/>
      <c r="BB18" s="243"/>
      <c r="BC18" s="243"/>
      <c r="BD18" s="243">
        <f>IF(キャラメイク!$M$21="","",キャラメイク!$M$21)</f>
      </c>
      <c r="BE18" s="243"/>
      <c r="BF18" s="243"/>
      <c r="BG18" s="243">
        <f>IF(キャラメイク!$M$22="","",キャラメイク!$M$22)</f>
      </c>
      <c r="BH18" s="243"/>
      <c r="BI18" s="243"/>
      <c r="BJ18" s="243">
        <f>IF(キャラメイク!$M$23="","",キャラメイク!$M$23)</f>
        <v>0</v>
      </c>
      <c r="BK18" s="243"/>
      <c r="BL18" s="243"/>
      <c r="BM18" s="243">
        <f>IF(キャラメイク!$M$24="","",キャラメイク!$M$24)</f>
      </c>
      <c r="BN18" s="243"/>
      <c r="BO18" s="312"/>
      <c r="BP18" s="198">
        <f>IF(キャラメイク!$M$25="","",キャラメイク!$M$25)</f>
        <v>0</v>
      </c>
      <c r="BQ18" s="199"/>
      <c r="BR18" s="304" t="str">
        <f>IF(キャラメイク!$M$26="","",キャラメイク!$M$26)</f>
        <v>-</v>
      </c>
      <c r="BS18" s="305"/>
      <c r="BT18" s="23"/>
      <c r="BU18" s="60"/>
    </row>
    <row r="19" spans="19:72" ht="11.25" customHeight="1" thickBot="1">
      <c r="S19" s="334"/>
      <c r="T19" s="335"/>
      <c r="U19" s="335"/>
      <c r="V19" s="335"/>
      <c r="W19" s="335"/>
      <c r="X19" s="335"/>
      <c r="Y19" s="335"/>
      <c r="Z19" s="335"/>
      <c r="AA19" s="335"/>
      <c r="AB19" s="335"/>
      <c r="AC19" s="335"/>
      <c r="AD19" s="335"/>
      <c r="AE19" s="335"/>
      <c r="AF19" s="335"/>
      <c r="AG19" s="335"/>
      <c r="AH19" s="336"/>
      <c r="AK19" s="344"/>
      <c r="AL19" s="240"/>
      <c r="AM19" s="240"/>
      <c r="AN19" s="309"/>
      <c r="AO19" s="347"/>
      <c r="AP19" s="343"/>
      <c r="AQ19" s="3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312"/>
      <c r="BP19" s="201"/>
      <c r="BQ19" s="202"/>
      <c r="BR19" s="306"/>
      <c r="BS19" s="307"/>
      <c r="BT19" s="23"/>
    </row>
    <row r="20" spans="2:72" ht="11.25" customHeight="1" thickBot="1">
      <c r="B20" s="375" t="s">
        <v>3</v>
      </c>
      <c r="C20" s="394" t="s">
        <v>4</v>
      </c>
      <c r="D20" s="379"/>
      <c r="E20" s="379"/>
      <c r="F20" s="379" t="s">
        <v>7</v>
      </c>
      <c r="G20" s="379"/>
      <c r="H20" s="379"/>
      <c r="I20" s="379" t="s">
        <v>5</v>
      </c>
      <c r="J20" s="379"/>
      <c r="K20" s="379"/>
      <c r="L20" s="379" t="s">
        <v>6</v>
      </c>
      <c r="M20" s="379"/>
      <c r="N20" s="379"/>
      <c r="O20" s="379" t="s">
        <v>8</v>
      </c>
      <c r="P20" s="379"/>
      <c r="Q20" s="395"/>
      <c r="S20" s="334"/>
      <c r="T20" s="335"/>
      <c r="U20" s="335"/>
      <c r="V20" s="335"/>
      <c r="W20" s="335"/>
      <c r="X20" s="335"/>
      <c r="Y20" s="335"/>
      <c r="Z20" s="335"/>
      <c r="AA20" s="335"/>
      <c r="AB20" s="335"/>
      <c r="AC20" s="335"/>
      <c r="AD20" s="335"/>
      <c r="AE20" s="335"/>
      <c r="AF20" s="335"/>
      <c r="AG20" s="335"/>
      <c r="AH20" s="336"/>
      <c r="AK20" s="344" t="s">
        <v>44</v>
      </c>
      <c r="AL20" s="240"/>
      <c r="AM20" s="240"/>
      <c r="AN20" s="304">
        <f>IF(キャラメイク!$N$16="","",キャラメイク!$N$16)</f>
        <v>0</v>
      </c>
      <c r="AO20" s="305"/>
      <c r="AP20" s="343">
        <f>IF(キャラメイク!$N$17="","",キャラメイク!$N$17)</f>
      </c>
      <c r="AQ20" s="343"/>
      <c r="AR20" s="243"/>
      <c r="AS20" s="243"/>
      <c r="AT20" s="243">
        <f>IF(キャラメイク!$N$18="","",キャラメイク!$N$18)</f>
      </c>
      <c r="AU20" s="243"/>
      <c r="AV20" s="243"/>
      <c r="AW20" s="243">
        <f>IF(キャラメイク!$N$19="","",キャラメイク!$N$19)</f>
      </c>
      <c r="AX20" s="243"/>
      <c r="AY20" s="243"/>
      <c r="AZ20" s="243">
        <f>IF(キャラメイク!$N$20="","",キャラメイク!$N$20)</f>
      </c>
      <c r="BA20" s="243"/>
      <c r="BB20" s="243"/>
      <c r="BC20" s="243"/>
      <c r="BD20" s="243">
        <f>IF(キャラメイク!$N$21="","",キャラメイク!$N$21)</f>
      </c>
      <c r="BE20" s="243"/>
      <c r="BF20" s="243"/>
      <c r="BG20" s="243">
        <f>IF(キャラメイク!$N$22="","",キャラメイク!$N$22)</f>
      </c>
      <c r="BH20" s="243"/>
      <c r="BI20" s="243"/>
      <c r="BJ20" s="340">
        <f>IF(キャラメイク!$N$23="","",キャラメイク!$N$23)</f>
        <v>0</v>
      </c>
      <c r="BK20" s="340"/>
      <c r="BL20" s="340"/>
      <c r="BM20" s="243">
        <f>IF(キャラメイク!$N$24="","",キャラメイク!$N$24)</f>
      </c>
      <c r="BN20" s="243"/>
      <c r="BO20" s="312"/>
      <c r="BP20" s="198">
        <f>IF(キャラメイク!$N$25="","",キャラメイク!$N$25)</f>
        <v>0</v>
      </c>
      <c r="BQ20" s="199"/>
      <c r="BR20" s="304" t="str">
        <f>IF(キャラメイク!$N$26="","",キャラメイク!$N$26)</f>
        <v>-</v>
      </c>
      <c r="BS20" s="305"/>
      <c r="BT20" s="23"/>
    </row>
    <row r="21" spans="2:72" ht="11.25" customHeight="1" thickBot="1">
      <c r="B21" s="376"/>
      <c r="C21" s="402">
        <f>キャラメイク!G6</f>
        <v>0</v>
      </c>
      <c r="D21" s="390"/>
      <c r="E21" s="390"/>
      <c r="F21" s="390">
        <f>キャラメイク!H6</f>
        <v>0</v>
      </c>
      <c r="G21" s="390"/>
      <c r="H21" s="390"/>
      <c r="I21" s="390">
        <f>キャラメイク!I6</f>
        <v>0</v>
      </c>
      <c r="J21" s="390"/>
      <c r="K21" s="390"/>
      <c r="L21" s="390">
        <f>キャラメイク!J6</f>
        <v>0</v>
      </c>
      <c r="M21" s="390"/>
      <c r="N21" s="390"/>
      <c r="O21" s="390">
        <f>キャラメイク!K6</f>
        <v>0</v>
      </c>
      <c r="P21" s="390"/>
      <c r="Q21" s="391"/>
      <c r="S21" s="315"/>
      <c r="T21" s="316"/>
      <c r="U21" s="316"/>
      <c r="V21" s="316"/>
      <c r="W21" s="316"/>
      <c r="X21" s="316"/>
      <c r="Y21" s="316"/>
      <c r="Z21" s="316"/>
      <c r="AA21" s="316"/>
      <c r="AB21" s="316"/>
      <c r="AC21" s="316"/>
      <c r="AD21" s="316"/>
      <c r="AE21" s="316"/>
      <c r="AF21" s="316"/>
      <c r="AG21" s="316"/>
      <c r="AH21" s="301"/>
      <c r="AK21" s="344"/>
      <c r="AL21" s="240"/>
      <c r="AM21" s="240"/>
      <c r="AN21" s="306"/>
      <c r="AO21" s="307"/>
      <c r="AP21" s="343"/>
      <c r="AQ21" s="343"/>
      <c r="AR21" s="243"/>
      <c r="AS21" s="243"/>
      <c r="AT21" s="243"/>
      <c r="AU21" s="243"/>
      <c r="AV21" s="243"/>
      <c r="AW21" s="243"/>
      <c r="AX21" s="243"/>
      <c r="AY21" s="243"/>
      <c r="AZ21" s="243"/>
      <c r="BA21" s="243"/>
      <c r="BB21" s="243"/>
      <c r="BC21" s="243"/>
      <c r="BD21" s="243"/>
      <c r="BE21" s="243"/>
      <c r="BF21" s="243"/>
      <c r="BG21" s="243"/>
      <c r="BH21" s="243"/>
      <c r="BI21" s="243"/>
      <c r="BJ21" s="340"/>
      <c r="BK21" s="340"/>
      <c r="BL21" s="340"/>
      <c r="BM21" s="243"/>
      <c r="BN21" s="243"/>
      <c r="BO21" s="312"/>
      <c r="BP21" s="201"/>
      <c r="BQ21" s="202"/>
      <c r="BR21" s="306"/>
      <c r="BS21" s="307"/>
      <c r="BT21" s="23"/>
    </row>
    <row r="22" spans="2:72" ht="11.25" customHeight="1" thickBot="1">
      <c r="B22" s="393"/>
      <c r="C22" s="254"/>
      <c r="D22" s="255"/>
      <c r="E22" s="255"/>
      <c r="F22" s="255"/>
      <c r="G22" s="255"/>
      <c r="H22" s="255"/>
      <c r="I22" s="255"/>
      <c r="J22" s="255"/>
      <c r="K22" s="255"/>
      <c r="L22" s="255"/>
      <c r="M22" s="255"/>
      <c r="N22" s="255"/>
      <c r="O22" s="255"/>
      <c r="P22" s="255"/>
      <c r="Q22" s="392"/>
      <c r="AK22" s="344" t="s">
        <v>160</v>
      </c>
      <c r="AL22" s="240"/>
      <c r="AM22" s="240"/>
      <c r="AN22" s="304">
        <f>IF(キャラメイク!$O$16="","",キャラメイク!$O$16)</f>
        <v>0</v>
      </c>
      <c r="AO22" s="305"/>
      <c r="AP22" s="343">
        <f>IF(キャラメイク!$O$17="","",キャラメイク!$O$17)</f>
      </c>
      <c r="AQ22" s="343"/>
      <c r="AR22" s="243"/>
      <c r="AS22" s="243"/>
      <c r="AT22" s="243">
        <f>IF(キャラメイク!$O$18="","",キャラメイク!$O$18)</f>
      </c>
      <c r="AU22" s="243"/>
      <c r="AV22" s="243"/>
      <c r="AW22" s="243">
        <f>IF(キャラメイク!$O$19="","",キャラメイク!$O$19)</f>
      </c>
      <c r="AX22" s="243"/>
      <c r="AY22" s="243"/>
      <c r="AZ22" s="243">
        <f>IF(キャラメイク!$O$20="","",キャラメイク!$O$20)</f>
      </c>
      <c r="BA22" s="243"/>
      <c r="BB22" s="243"/>
      <c r="BC22" s="243"/>
      <c r="BD22" s="243">
        <f>IF(キャラメイク!$O$21="","",キャラメイク!$O$21)</f>
      </c>
      <c r="BE22" s="243"/>
      <c r="BF22" s="243"/>
      <c r="BG22" s="243">
        <f>IF(キャラメイク!$O$22="","",キャラメイク!$O$22)</f>
      </c>
      <c r="BH22" s="243"/>
      <c r="BI22" s="243"/>
      <c r="BJ22" s="243">
        <f>IF(キャラメイク!$O$23="","",キャラメイク!$O$23)</f>
        <v>0</v>
      </c>
      <c r="BK22" s="243"/>
      <c r="BL22" s="243"/>
      <c r="BM22" s="243">
        <f>IF(キャラメイク!$O$24="","",キャラメイク!$O$24)</f>
      </c>
      <c r="BN22" s="243"/>
      <c r="BO22" s="312"/>
      <c r="BP22" s="198">
        <f>IF(キャラメイク!$O$25="","",キャラメイク!$O$25)</f>
        <v>0</v>
      </c>
      <c r="BQ22" s="199"/>
      <c r="BR22" s="199"/>
      <c r="BS22" s="305"/>
      <c r="BT22" s="23"/>
    </row>
    <row r="23" spans="22:72" ht="11.25" customHeight="1" thickBot="1">
      <c r="V23" s="60"/>
      <c r="W23" s="96"/>
      <c r="X23" s="451" t="s">
        <v>454</v>
      </c>
      <c r="Y23" s="452"/>
      <c r="Z23" s="452"/>
      <c r="AA23" s="452"/>
      <c r="AB23" s="95"/>
      <c r="AK23" s="344"/>
      <c r="AL23" s="240"/>
      <c r="AM23" s="240"/>
      <c r="AN23" s="306"/>
      <c r="AO23" s="307"/>
      <c r="AP23" s="343"/>
      <c r="AQ23" s="3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312"/>
      <c r="BP23" s="201"/>
      <c r="BQ23" s="202"/>
      <c r="BR23" s="202"/>
      <c r="BS23" s="307"/>
      <c r="BT23" s="23"/>
    </row>
    <row r="24" spans="2:72" ht="11.25" customHeight="1">
      <c r="B24" s="396"/>
      <c r="C24" s="397"/>
      <c r="D24" s="397"/>
      <c r="E24" s="397"/>
      <c r="F24" s="397"/>
      <c r="G24" s="397"/>
      <c r="H24" s="397"/>
      <c r="I24" s="397"/>
      <c r="J24" s="397"/>
      <c r="K24" s="397"/>
      <c r="L24" s="397"/>
      <c r="M24" s="397"/>
      <c r="N24" s="397"/>
      <c r="O24" s="397"/>
      <c r="P24" s="397"/>
      <c r="Q24" s="397"/>
      <c r="R24" s="397"/>
      <c r="S24" s="397"/>
      <c r="T24" s="397"/>
      <c r="U24" s="398"/>
      <c r="V24" s="99"/>
      <c r="W24" s="413" t="str">
        <f>IF(キャラメイク!A24="","",キャラメイク!A24)</f>
        <v>管理カード</v>
      </c>
      <c r="X24" s="409"/>
      <c r="Y24" s="409"/>
      <c r="Z24" s="409"/>
      <c r="AA24" s="409"/>
      <c r="AB24" s="409"/>
      <c r="AC24" s="407" t="str">
        <f>IF(キャラメイク!B24="","",キャラメイク!B24)</f>
        <v>冒険かばん</v>
      </c>
      <c r="AD24" s="407"/>
      <c r="AE24" s="407"/>
      <c r="AF24" s="407"/>
      <c r="AG24" s="407"/>
      <c r="AH24" s="408"/>
      <c r="AK24" s="344" t="s">
        <v>161</v>
      </c>
      <c r="AL24" s="240"/>
      <c r="AM24" s="240"/>
      <c r="AN24" s="304">
        <f>IF(キャラメイク!$P$16="","",キャラメイク!$P$16)</f>
        <v>0</v>
      </c>
      <c r="AO24" s="305"/>
      <c r="AP24" s="343">
        <f>IF(キャラメイク!$P$17="","",キャラメイク!$P$17)</f>
      </c>
      <c r="AQ24" s="343"/>
      <c r="AR24" s="243"/>
      <c r="AS24" s="243"/>
      <c r="AT24" s="243">
        <f>IF(キャラメイク!$P$18="","",キャラメイク!$P$18)</f>
      </c>
      <c r="AU24" s="243"/>
      <c r="AV24" s="243"/>
      <c r="AW24" s="243">
        <f>IF(キャラメイク!$P$19="","",キャラメイク!$P$19)</f>
      </c>
      <c r="AX24" s="243"/>
      <c r="AY24" s="243"/>
      <c r="AZ24" s="243">
        <f>IF(キャラメイク!$P$20="","",キャラメイク!$P$20)</f>
      </c>
      <c r="BA24" s="243"/>
      <c r="BB24" s="243"/>
      <c r="BC24" s="243"/>
      <c r="BD24" s="243">
        <f>IF(キャラメイク!$P$21="","",キャラメイク!$P$21)</f>
      </c>
      <c r="BE24" s="243"/>
      <c r="BF24" s="243"/>
      <c r="BG24" s="243">
        <f>IF(キャラメイク!$P$22="","",キャラメイク!$P$22)</f>
      </c>
      <c r="BH24" s="243"/>
      <c r="BI24" s="243"/>
      <c r="BJ24" s="243">
        <f>IF(キャラメイク!$P$23="","",キャラメイク!$P$23)</f>
        <v>0</v>
      </c>
      <c r="BK24" s="243"/>
      <c r="BL24" s="243"/>
      <c r="BM24" s="243">
        <f>IF(キャラメイク!$P$24="","",キャラメイク!$P$24)</f>
      </c>
      <c r="BN24" s="243"/>
      <c r="BO24" s="312"/>
      <c r="BP24" s="198">
        <f>IF(キャラメイク!$P$25="","",キャラメイク!$P$25)</f>
        <v>0</v>
      </c>
      <c r="BQ24" s="199"/>
      <c r="BR24" s="199"/>
      <c r="BS24" s="305"/>
      <c r="BT24" s="23"/>
    </row>
    <row r="25" spans="2:72" ht="11.25" customHeight="1">
      <c r="B25" s="399"/>
      <c r="C25" s="400"/>
      <c r="D25" s="400"/>
      <c r="E25" s="400"/>
      <c r="F25" s="400"/>
      <c r="G25" s="400"/>
      <c r="H25" s="400"/>
      <c r="I25" s="400"/>
      <c r="J25" s="400"/>
      <c r="K25" s="400"/>
      <c r="L25" s="400"/>
      <c r="M25" s="400"/>
      <c r="N25" s="400"/>
      <c r="O25" s="400"/>
      <c r="P25" s="400"/>
      <c r="Q25" s="400"/>
      <c r="R25" s="400"/>
      <c r="S25" s="400"/>
      <c r="T25" s="400"/>
      <c r="U25" s="401"/>
      <c r="V25" s="99"/>
      <c r="W25" s="413"/>
      <c r="X25" s="409"/>
      <c r="Y25" s="409"/>
      <c r="Z25" s="409"/>
      <c r="AA25" s="409"/>
      <c r="AB25" s="409"/>
      <c r="AC25" s="409"/>
      <c r="AD25" s="409"/>
      <c r="AE25" s="409"/>
      <c r="AF25" s="409"/>
      <c r="AG25" s="409"/>
      <c r="AH25" s="410"/>
      <c r="AK25" s="344"/>
      <c r="AL25" s="240"/>
      <c r="AM25" s="240"/>
      <c r="AN25" s="306"/>
      <c r="AO25" s="307"/>
      <c r="AP25" s="343"/>
      <c r="AQ25" s="3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312"/>
      <c r="BP25" s="201"/>
      <c r="BQ25" s="202"/>
      <c r="BR25" s="202"/>
      <c r="BS25" s="307"/>
      <c r="BT25" s="23"/>
    </row>
    <row r="26" spans="2:72" ht="11.25" customHeight="1">
      <c r="B26" s="399"/>
      <c r="C26" s="400"/>
      <c r="D26" s="400"/>
      <c r="E26" s="400"/>
      <c r="F26" s="400"/>
      <c r="G26" s="400"/>
      <c r="H26" s="400"/>
      <c r="I26" s="400"/>
      <c r="J26" s="400"/>
      <c r="K26" s="400"/>
      <c r="L26" s="400"/>
      <c r="M26" s="400"/>
      <c r="N26" s="400"/>
      <c r="O26" s="400"/>
      <c r="P26" s="400"/>
      <c r="Q26" s="400"/>
      <c r="R26" s="400"/>
      <c r="S26" s="400"/>
      <c r="T26" s="400"/>
      <c r="U26" s="401"/>
      <c r="V26" s="99"/>
      <c r="W26" s="413">
        <f>IF(キャラメイク!A25="","",キャラメイク!A25)</f>
      </c>
      <c r="X26" s="409"/>
      <c r="Y26" s="409"/>
      <c r="Z26" s="409"/>
      <c r="AA26" s="409"/>
      <c r="AB26" s="409"/>
      <c r="AC26" s="409">
        <f>IF(キャラメイク!B25="","",キャラメイク!B25)</f>
      </c>
      <c r="AD26" s="409"/>
      <c r="AE26" s="409"/>
      <c r="AF26" s="409"/>
      <c r="AG26" s="409"/>
      <c r="AH26" s="410"/>
      <c r="AK26" s="344" t="s">
        <v>162</v>
      </c>
      <c r="AL26" s="240"/>
      <c r="AM26" s="240"/>
      <c r="AN26" s="304">
        <f>IF(キャラメイク!$Q$16="","",キャラメイク!$Q$16)</f>
        <v>0</v>
      </c>
      <c r="AO26" s="305"/>
      <c r="AP26" s="343">
        <f>IF(キャラメイク!$Q$17="","",キャラメイク!$Q$17)</f>
      </c>
      <c r="AQ26" s="343"/>
      <c r="AR26" s="243"/>
      <c r="AS26" s="243"/>
      <c r="AT26" s="243">
        <f>IF(キャラメイク!$Q$18="","",キャラメイク!$Q$18)</f>
      </c>
      <c r="AU26" s="243"/>
      <c r="AV26" s="243"/>
      <c r="AW26" s="243">
        <f>IF(キャラメイク!$Q$19="","",キャラメイク!$Q$19)</f>
      </c>
      <c r="AX26" s="243"/>
      <c r="AY26" s="243"/>
      <c r="AZ26" s="243">
        <f>IF(キャラメイク!$Q$20="","",キャラメイク!$Q$20)</f>
      </c>
      <c r="BA26" s="243"/>
      <c r="BB26" s="243"/>
      <c r="BC26" s="243"/>
      <c r="BD26" s="243">
        <f>IF(キャラメイク!$Q$21="","",キャラメイク!$Q$21)</f>
      </c>
      <c r="BE26" s="243"/>
      <c r="BF26" s="243"/>
      <c r="BG26" s="243">
        <f>IF(キャラメイク!$Q$22="","",キャラメイク!$Q$22)</f>
      </c>
      <c r="BH26" s="243"/>
      <c r="BI26" s="243"/>
      <c r="BJ26" s="243">
        <f>IF(キャラメイク!$Q$23="","",キャラメイク!$Q$23)</f>
        <v>0</v>
      </c>
      <c r="BK26" s="243"/>
      <c r="BL26" s="243"/>
      <c r="BM26" s="243">
        <f>IF(キャラメイク!$Q$24="","",キャラメイク!$Q$24)</f>
      </c>
      <c r="BN26" s="243"/>
      <c r="BO26" s="312"/>
      <c r="BP26" s="198" t="str">
        <f>IF(キャラメイク!$Q$25="","",キャラメイク!$Q$25)</f>
        <v>-</v>
      </c>
      <c r="BQ26" s="199"/>
      <c r="BR26" s="199"/>
      <c r="BS26" s="305"/>
      <c r="BT26" s="23"/>
    </row>
    <row r="27" spans="2:72" ht="11.25" customHeight="1">
      <c r="B27" s="399"/>
      <c r="C27" s="400"/>
      <c r="D27" s="400"/>
      <c r="E27" s="400"/>
      <c r="F27" s="400"/>
      <c r="G27" s="400"/>
      <c r="H27" s="400"/>
      <c r="I27" s="400"/>
      <c r="J27" s="400"/>
      <c r="K27" s="400"/>
      <c r="L27" s="400"/>
      <c r="M27" s="400"/>
      <c r="N27" s="400"/>
      <c r="O27" s="400"/>
      <c r="P27" s="400"/>
      <c r="Q27" s="400"/>
      <c r="R27" s="400"/>
      <c r="S27" s="400"/>
      <c r="T27" s="400"/>
      <c r="U27" s="401"/>
      <c r="V27" s="99"/>
      <c r="W27" s="413"/>
      <c r="X27" s="409"/>
      <c r="Y27" s="409"/>
      <c r="Z27" s="409"/>
      <c r="AA27" s="409"/>
      <c r="AB27" s="409"/>
      <c r="AC27" s="409"/>
      <c r="AD27" s="409"/>
      <c r="AE27" s="409"/>
      <c r="AF27" s="409"/>
      <c r="AG27" s="409"/>
      <c r="AH27" s="410"/>
      <c r="AK27" s="344"/>
      <c r="AL27" s="240"/>
      <c r="AM27" s="240"/>
      <c r="AN27" s="306"/>
      <c r="AO27" s="307"/>
      <c r="AP27" s="343"/>
      <c r="AQ27" s="3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312"/>
      <c r="BP27" s="201"/>
      <c r="BQ27" s="202"/>
      <c r="BR27" s="202"/>
      <c r="BS27" s="307"/>
      <c r="BT27" s="23"/>
    </row>
    <row r="28" spans="2:72" ht="11.25" customHeight="1">
      <c r="B28" s="399"/>
      <c r="C28" s="400"/>
      <c r="D28" s="400"/>
      <c r="E28" s="400"/>
      <c r="F28" s="400"/>
      <c r="G28" s="400"/>
      <c r="H28" s="400"/>
      <c r="I28" s="400"/>
      <c r="J28" s="400"/>
      <c r="K28" s="400"/>
      <c r="L28" s="400"/>
      <c r="M28" s="400"/>
      <c r="N28" s="400"/>
      <c r="O28" s="400"/>
      <c r="P28" s="400"/>
      <c r="Q28" s="400"/>
      <c r="R28" s="400"/>
      <c r="S28" s="400"/>
      <c r="T28" s="400"/>
      <c r="U28" s="401"/>
      <c r="V28" s="99"/>
      <c r="W28" s="413">
        <f>IF(キャラメイク!A26="","",キャラメイク!A26)</f>
      </c>
      <c r="X28" s="409"/>
      <c r="Y28" s="409"/>
      <c r="Z28" s="409"/>
      <c r="AA28" s="409"/>
      <c r="AB28" s="409"/>
      <c r="AC28" s="409">
        <f>IF(キャラメイク!B26="","",キャラメイク!B26)</f>
      </c>
      <c r="AD28" s="409"/>
      <c r="AE28" s="409"/>
      <c r="AF28" s="409"/>
      <c r="AG28" s="409"/>
      <c r="AH28" s="410"/>
      <c r="AK28" s="344" t="s">
        <v>47</v>
      </c>
      <c r="AL28" s="240"/>
      <c r="AM28" s="240"/>
      <c r="AN28" s="304">
        <f>IF(キャラメイク!$R$16="","",キャラメイク!$R$16)</f>
        <v>0</v>
      </c>
      <c r="AO28" s="305"/>
      <c r="AP28" s="343">
        <f>IF(キャラメイク!$R$17="","",キャラメイク!$R$17)</f>
      </c>
      <c r="AQ28" s="343"/>
      <c r="AR28" s="243"/>
      <c r="AS28" s="243"/>
      <c r="AT28" s="243">
        <f>IF(キャラメイク!$R$18="","",キャラメイク!$R$18)</f>
      </c>
      <c r="AU28" s="243"/>
      <c r="AV28" s="243"/>
      <c r="AW28" s="243">
        <f>IF(キャラメイク!$R$19="","",キャラメイク!$R$19)</f>
      </c>
      <c r="AX28" s="243"/>
      <c r="AY28" s="243"/>
      <c r="AZ28" s="243">
        <f>IF(キャラメイク!$R$20="","",キャラメイク!$R$20)</f>
      </c>
      <c r="BA28" s="243"/>
      <c r="BB28" s="243"/>
      <c r="BC28" s="243"/>
      <c r="BD28" s="243">
        <f>IF(キャラメイク!$R$21="","",キャラメイク!$R$21)</f>
      </c>
      <c r="BE28" s="243"/>
      <c r="BF28" s="243"/>
      <c r="BG28" s="243">
        <f>IF(キャラメイク!$R$22="","",キャラメイク!$R$22)</f>
      </c>
      <c r="BH28" s="243"/>
      <c r="BI28" s="243"/>
      <c r="BJ28" s="340">
        <f>IF(キャラメイク!$R$23="","",キャラメイク!$R$23)</f>
        <v>0</v>
      </c>
      <c r="BK28" s="340"/>
      <c r="BL28" s="340"/>
      <c r="BM28" s="243">
        <f>IF(キャラメイク!$R$24="","",キャラメイク!$R$24)</f>
      </c>
      <c r="BN28" s="243"/>
      <c r="BO28" s="312"/>
      <c r="BP28" s="198">
        <f>IF(キャラメイク!$R$25="","",キャラメイク!$R$25)</f>
        <v>0</v>
      </c>
      <c r="BQ28" s="199"/>
      <c r="BR28" s="199"/>
      <c r="BS28" s="305"/>
      <c r="BT28" s="23"/>
    </row>
    <row r="29" spans="2:72" ht="11.25" customHeight="1" thickBot="1">
      <c r="B29" s="399"/>
      <c r="C29" s="400"/>
      <c r="D29" s="400"/>
      <c r="E29" s="400"/>
      <c r="F29" s="400"/>
      <c r="G29" s="400"/>
      <c r="H29" s="400"/>
      <c r="I29" s="400"/>
      <c r="J29" s="400"/>
      <c r="K29" s="400"/>
      <c r="L29" s="400"/>
      <c r="M29" s="400"/>
      <c r="N29" s="400"/>
      <c r="O29" s="400"/>
      <c r="P29" s="400"/>
      <c r="Q29" s="400"/>
      <c r="R29" s="400"/>
      <c r="S29" s="400"/>
      <c r="T29" s="400"/>
      <c r="U29" s="401"/>
      <c r="V29" s="99"/>
      <c r="W29" s="414"/>
      <c r="X29" s="411"/>
      <c r="Y29" s="411"/>
      <c r="Z29" s="411"/>
      <c r="AA29" s="411"/>
      <c r="AB29" s="411"/>
      <c r="AC29" s="411"/>
      <c r="AD29" s="411"/>
      <c r="AE29" s="411"/>
      <c r="AF29" s="411"/>
      <c r="AG29" s="411"/>
      <c r="AH29" s="412"/>
      <c r="AK29" s="344"/>
      <c r="AL29" s="240"/>
      <c r="AM29" s="240"/>
      <c r="AN29" s="306"/>
      <c r="AO29" s="307"/>
      <c r="AP29" s="343"/>
      <c r="AQ29" s="343"/>
      <c r="AR29" s="243"/>
      <c r="AS29" s="243"/>
      <c r="AT29" s="243"/>
      <c r="AU29" s="243"/>
      <c r="AV29" s="243"/>
      <c r="AW29" s="243"/>
      <c r="AX29" s="243"/>
      <c r="AY29" s="243"/>
      <c r="AZ29" s="243"/>
      <c r="BA29" s="243"/>
      <c r="BB29" s="243"/>
      <c r="BC29" s="243"/>
      <c r="BD29" s="243"/>
      <c r="BE29" s="243"/>
      <c r="BF29" s="243"/>
      <c r="BG29" s="243"/>
      <c r="BH29" s="243"/>
      <c r="BI29" s="243"/>
      <c r="BJ29" s="340"/>
      <c r="BK29" s="340"/>
      <c r="BL29" s="340"/>
      <c r="BM29" s="243"/>
      <c r="BN29" s="243"/>
      <c r="BO29" s="312"/>
      <c r="BP29" s="201"/>
      <c r="BQ29" s="202"/>
      <c r="BR29" s="202"/>
      <c r="BS29" s="307"/>
      <c r="BT29" s="23"/>
    </row>
    <row r="30" spans="2:72" ht="11.25" customHeight="1" thickBot="1">
      <c r="B30" s="100"/>
      <c r="C30" s="405" t="s">
        <v>453</v>
      </c>
      <c r="D30" s="406"/>
      <c r="E30" s="406"/>
      <c r="F30" s="406"/>
      <c r="G30" s="406"/>
      <c r="H30" s="406"/>
      <c r="I30" s="101"/>
      <c r="J30" s="51"/>
      <c r="K30" s="51"/>
      <c r="L30" s="51"/>
      <c r="M30" s="51"/>
      <c r="N30" s="51"/>
      <c r="O30" s="51"/>
      <c r="P30" s="51"/>
      <c r="Q30" s="51"/>
      <c r="R30" s="51"/>
      <c r="S30" s="51"/>
      <c r="T30" s="51"/>
      <c r="U30" s="51"/>
      <c r="V30" s="60"/>
      <c r="W30" s="60"/>
      <c r="X30" s="60"/>
      <c r="Y30" s="60"/>
      <c r="Z30" s="60"/>
      <c r="AA30" s="60"/>
      <c r="AB30" s="60"/>
      <c r="AC30" s="60"/>
      <c r="AD30" s="60"/>
      <c r="AE30" s="60"/>
      <c r="AF30" s="60"/>
      <c r="AG30" s="60"/>
      <c r="AH30" s="60"/>
      <c r="AK30" s="344" t="s">
        <v>48</v>
      </c>
      <c r="AL30" s="240"/>
      <c r="AM30" s="240"/>
      <c r="AN30" s="304">
        <f>IF(キャラメイク!$S$16="","",キャラメイク!$S$16)</f>
        <v>0</v>
      </c>
      <c r="AO30" s="305"/>
      <c r="AP30" s="343">
        <f>IF(キャラメイク!$S$17="","",キャラメイク!$S$17)</f>
      </c>
      <c r="AQ30" s="343"/>
      <c r="AR30" s="243"/>
      <c r="AS30" s="243"/>
      <c r="AT30" s="243">
        <f>IF(キャラメイク!$S$18="","",キャラメイク!$S$18)</f>
      </c>
      <c r="AU30" s="243"/>
      <c r="AV30" s="243"/>
      <c r="AW30" s="243">
        <f>IF(キャラメイク!$S$19="","",キャラメイク!$S$19)</f>
      </c>
      <c r="AX30" s="243"/>
      <c r="AY30" s="243"/>
      <c r="AZ30" s="243">
        <f>IF(キャラメイク!$S$20="","",キャラメイク!$S$20)</f>
      </c>
      <c r="BA30" s="243"/>
      <c r="BB30" s="243"/>
      <c r="BC30" s="243"/>
      <c r="BD30" s="243">
        <f>IF(キャラメイク!$S$21="","",キャラメイク!$S$21)</f>
      </c>
      <c r="BE30" s="243"/>
      <c r="BF30" s="243"/>
      <c r="BG30" s="243">
        <f>IF(キャラメイク!$S$22="","",キャラメイク!$S$22)</f>
      </c>
      <c r="BH30" s="243"/>
      <c r="BI30" s="243"/>
      <c r="BJ30" s="340">
        <f>IF(キャラメイク!$S$23="","",キャラメイク!$S$23)</f>
        <v>0</v>
      </c>
      <c r="BK30" s="340"/>
      <c r="BL30" s="340"/>
      <c r="BM30" s="243">
        <f>IF(キャラメイク!$S$24="","",キャラメイク!$S$24)</f>
      </c>
      <c r="BN30" s="243"/>
      <c r="BO30" s="312"/>
      <c r="BP30" s="198">
        <f>IF(キャラメイク!$S$25="","",キャラメイク!$S$25)</f>
        <v>0</v>
      </c>
      <c r="BQ30" s="199"/>
      <c r="BR30" s="199"/>
      <c r="BS30" s="305"/>
      <c r="BT30" s="23"/>
    </row>
    <row r="31" spans="25:72" ht="11.25" customHeight="1" thickBot="1">
      <c r="Y31" s="238"/>
      <c r="Z31" s="197"/>
      <c r="AA31" s="378" t="s">
        <v>22</v>
      </c>
      <c r="AB31" s="379"/>
      <c r="AC31" s="379"/>
      <c r="AD31" s="379"/>
      <c r="AE31" s="379" t="s">
        <v>23</v>
      </c>
      <c r="AF31" s="379"/>
      <c r="AG31" s="379"/>
      <c r="AH31" s="395"/>
      <c r="AK31" s="344"/>
      <c r="AL31" s="240"/>
      <c r="AM31" s="240"/>
      <c r="AN31" s="306"/>
      <c r="AO31" s="307"/>
      <c r="AP31" s="343"/>
      <c r="AQ31" s="343"/>
      <c r="AR31" s="243"/>
      <c r="AS31" s="243"/>
      <c r="AT31" s="243"/>
      <c r="AU31" s="243"/>
      <c r="AV31" s="243"/>
      <c r="AW31" s="243"/>
      <c r="AX31" s="243"/>
      <c r="AY31" s="243"/>
      <c r="AZ31" s="243"/>
      <c r="BA31" s="243"/>
      <c r="BB31" s="243"/>
      <c r="BC31" s="243"/>
      <c r="BD31" s="243"/>
      <c r="BE31" s="243"/>
      <c r="BF31" s="243"/>
      <c r="BG31" s="243"/>
      <c r="BH31" s="243"/>
      <c r="BI31" s="243"/>
      <c r="BJ31" s="340"/>
      <c r="BK31" s="340"/>
      <c r="BL31" s="340"/>
      <c r="BM31" s="243"/>
      <c r="BN31" s="243"/>
      <c r="BO31" s="312"/>
      <c r="BP31" s="201"/>
      <c r="BQ31" s="202"/>
      <c r="BR31" s="202"/>
      <c r="BS31" s="307"/>
      <c r="BT31" s="23"/>
    </row>
    <row r="32" spans="2:72" ht="11.25" customHeight="1" thickBot="1">
      <c r="B32" s="375" t="s">
        <v>38</v>
      </c>
      <c r="C32" s="378" t="s">
        <v>12</v>
      </c>
      <c r="D32" s="379"/>
      <c r="E32" s="379"/>
      <c r="F32" s="379" t="s">
        <v>13</v>
      </c>
      <c r="G32" s="379"/>
      <c r="H32" s="379"/>
      <c r="I32" s="379" t="s">
        <v>14</v>
      </c>
      <c r="J32" s="379"/>
      <c r="K32" s="379"/>
      <c r="L32" s="379" t="s">
        <v>15</v>
      </c>
      <c r="M32" s="379"/>
      <c r="N32" s="379"/>
      <c r="O32" s="379" t="s">
        <v>17</v>
      </c>
      <c r="P32" s="379"/>
      <c r="Q32" s="379"/>
      <c r="R32" s="379" t="s">
        <v>16</v>
      </c>
      <c r="S32" s="379"/>
      <c r="T32" s="379"/>
      <c r="U32" s="379" t="s">
        <v>18</v>
      </c>
      <c r="V32" s="379"/>
      <c r="W32" s="395"/>
      <c r="Y32" s="442" t="s">
        <v>12</v>
      </c>
      <c r="Z32" s="443"/>
      <c r="AA32" s="441">
        <f>C39</f>
        <v>0</v>
      </c>
      <c r="AB32" s="337"/>
      <c r="AC32" s="337"/>
      <c r="AD32" s="337"/>
      <c r="AE32" s="390"/>
      <c r="AF32" s="390"/>
      <c r="AG32" s="390"/>
      <c r="AH32" s="391"/>
      <c r="AK32" s="344" t="s">
        <v>56</v>
      </c>
      <c r="AL32" s="240"/>
      <c r="AM32" s="240"/>
      <c r="AN32" s="304">
        <f>IF(キャラメイク!$T$16="","",キャラメイク!$T$16)</f>
        <v>0</v>
      </c>
      <c r="AO32" s="305"/>
      <c r="AP32" s="343">
        <f>IF(キャラメイク!$T$17="","",キャラメイク!$T$17)</f>
      </c>
      <c r="AQ32" s="343"/>
      <c r="AR32" s="243"/>
      <c r="AS32" s="243"/>
      <c r="AT32" s="243">
        <f>IF(キャラメイク!$T$18="","",キャラメイク!$T$18)</f>
      </c>
      <c r="AU32" s="243"/>
      <c r="AV32" s="243"/>
      <c r="AW32" s="243">
        <f>IF(キャラメイク!$T$19="","",キャラメイク!$T$19)</f>
      </c>
      <c r="AX32" s="243"/>
      <c r="AY32" s="243"/>
      <c r="AZ32" s="243">
        <f>IF(キャラメイク!$T$20="","",キャラメイク!$T$20)</f>
      </c>
      <c r="BA32" s="243"/>
      <c r="BB32" s="243"/>
      <c r="BC32" s="243"/>
      <c r="BD32" s="243">
        <f>IF(キャラメイク!$T$21="","",キャラメイク!$T$21)</f>
      </c>
      <c r="BE32" s="243"/>
      <c r="BF32" s="243"/>
      <c r="BG32" s="243">
        <f>IF(キャラメイク!$T$22="","",キャラメイク!$T$22)</f>
      </c>
      <c r="BH32" s="243"/>
      <c r="BI32" s="243"/>
      <c r="BJ32" s="340">
        <f>IF(キャラメイク!$T$23="","",キャラメイク!$T$23)</f>
        <v>0</v>
      </c>
      <c r="BK32" s="340"/>
      <c r="BL32" s="340"/>
      <c r="BM32" s="243">
        <f>IF(キャラメイク!$T$24="","",キャラメイク!$T$24)</f>
      </c>
      <c r="BN32" s="243"/>
      <c r="BO32" s="312"/>
      <c r="BP32" s="198">
        <f>IF(キャラメイク!$T$25="","",キャラメイク!$T$25)</f>
        <v>0</v>
      </c>
      <c r="BQ32" s="199"/>
      <c r="BR32" s="199"/>
      <c r="BS32" s="305"/>
      <c r="BT32" s="23"/>
    </row>
    <row r="33" spans="2:72" ht="11.25" customHeight="1" thickBot="1">
      <c r="B33" s="376"/>
      <c r="C33" s="402">
        <f>キャラメイク!G10</f>
        <v>0</v>
      </c>
      <c r="D33" s="390"/>
      <c r="E33" s="390"/>
      <c r="F33" s="390">
        <f>キャラメイク!H10</f>
        <v>0</v>
      </c>
      <c r="G33" s="390"/>
      <c r="H33" s="390"/>
      <c r="I33" s="390">
        <f>キャラメイク!I10</f>
        <v>0</v>
      </c>
      <c r="J33" s="390"/>
      <c r="K33" s="390"/>
      <c r="L33" s="390">
        <f>キャラメイク!J10</f>
        <v>0</v>
      </c>
      <c r="M33" s="390"/>
      <c r="N33" s="390"/>
      <c r="O33" s="390">
        <f>キャラメイク!K10</f>
        <v>0</v>
      </c>
      <c r="P33" s="390"/>
      <c r="Q33" s="390"/>
      <c r="R33" s="390">
        <f>キャラメイク!L10</f>
        <v>-5</v>
      </c>
      <c r="S33" s="390"/>
      <c r="T33" s="390"/>
      <c r="U33" s="390">
        <f>キャラメイク!M10</f>
        <v>0</v>
      </c>
      <c r="V33" s="390"/>
      <c r="W33" s="391"/>
      <c r="Y33" s="242"/>
      <c r="Z33" s="444"/>
      <c r="AA33" s="343"/>
      <c r="AB33" s="243"/>
      <c r="AC33" s="243"/>
      <c r="AD33" s="243"/>
      <c r="AE33" s="291"/>
      <c r="AF33" s="291"/>
      <c r="AG33" s="291"/>
      <c r="AH33" s="445"/>
      <c r="AK33" s="471"/>
      <c r="AL33" s="472"/>
      <c r="AM33" s="472"/>
      <c r="AN33" s="450"/>
      <c r="AO33" s="253"/>
      <c r="AP33" s="200"/>
      <c r="AQ33" s="200"/>
      <c r="AR33" s="339"/>
      <c r="AS33" s="339"/>
      <c r="AT33" s="339"/>
      <c r="AU33" s="339"/>
      <c r="AV33" s="339"/>
      <c r="AW33" s="339"/>
      <c r="AX33" s="339"/>
      <c r="AY33" s="339"/>
      <c r="AZ33" s="339"/>
      <c r="BA33" s="339"/>
      <c r="BB33" s="339"/>
      <c r="BC33" s="339"/>
      <c r="BD33" s="339"/>
      <c r="BE33" s="339"/>
      <c r="BF33" s="339"/>
      <c r="BG33" s="339"/>
      <c r="BH33" s="339"/>
      <c r="BI33" s="339"/>
      <c r="BJ33" s="341"/>
      <c r="BK33" s="341"/>
      <c r="BL33" s="341"/>
      <c r="BM33" s="339"/>
      <c r="BN33" s="339"/>
      <c r="BO33" s="304"/>
      <c r="BP33" s="320"/>
      <c r="BQ33" s="252"/>
      <c r="BR33" s="252"/>
      <c r="BS33" s="253"/>
      <c r="BT33" s="23"/>
    </row>
    <row r="34" spans="2:72" ht="11.25" customHeight="1">
      <c r="B34" s="377"/>
      <c r="C34" s="242"/>
      <c r="D34" s="243"/>
      <c r="E34" s="243"/>
      <c r="F34" s="243"/>
      <c r="G34" s="243"/>
      <c r="H34" s="243"/>
      <c r="I34" s="243"/>
      <c r="J34" s="243"/>
      <c r="K34" s="243"/>
      <c r="L34" s="243"/>
      <c r="M34" s="243"/>
      <c r="N34" s="243"/>
      <c r="O34" s="243"/>
      <c r="P34" s="243"/>
      <c r="Q34" s="243"/>
      <c r="R34" s="243"/>
      <c r="S34" s="243"/>
      <c r="T34" s="243"/>
      <c r="U34" s="243"/>
      <c r="V34" s="243"/>
      <c r="W34" s="444"/>
      <c r="Y34" s="242"/>
      <c r="Z34" s="444"/>
      <c r="AA34" s="343"/>
      <c r="AB34" s="243"/>
      <c r="AC34" s="243"/>
      <c r="AD34" s="243"/>
      <c r="AE34" s="291"/>
      <c r="AF34" s="291"/>
      <c r="AG34" s="291"/>
      <c r="AH34" s="445"/>
      <c r="AK34" s="461" t="s">
        <v>106</v>
      </c>
      <c r="AL34" s="462"/>
      <c r="AM34" s="462"/>
      <c r="AN34" s="446" t="s">
        <v>51</v>
      </c>
      <c r="AO34" s="447"/>
      <c r="AP34" s="441">
        <f>IF(キャラメイク!$U$17="","",キャラメイク!$U$17)</f>
      </c>
      <c r="AQ34" s="441"/>
      <c r="AR34" s="337"/>
      <c r="AS34" s="337"/>
      <c r="AT34" s="337">
        <f>IF(キャラメイク!$U$18="","",キャラメイク!$U$18)</f>
      </c>
      <c r="AU34" s="337"/>
      <c r="AV34" s="337"/>
      <c r="AW34" s="337">
        <f>IF(キャラメイク!$U$19="","",キャラメイク!$U$19)</f>
      </c>
      <c r="AX34" s="337"/>
      <c r="AY34" s="337"/>
      <c r="AZ34" s="337">
        <f>IF(キャラメイク!$U$20="","",キャラメイク!$U$20)</f>
      </c>
      <c r="BA34" s="337"/>
      <c r="BB34" s="337"/>
      <c r="BC34" s="337"/>
      <c r="BD34" s="337">
        <f>IF(キャラメイク!$U$21="","",キャラメイク!$U$21)</f>
      </c>
      <c r="BE34" s="337"/>
      <c r="BF34" s="337"/>
      <c r="BG34" s="337">
        <f>IF(キャラメイク!$U$22="","",キャラメイク!$U$22)</f>
      </c>
      <c r="BH34" s="337"/>
      <c r="BI34" s="337"/>
      <c r="BJ34" s="337">
        <f>IF(キャラメイク!$U$23="","",キャラメイク!$U$23)</f>
        <v>0</v>
      </c>
      <c r="BK34" s="337"/>
      <c r="BL34" s="337"/>
      <c r="BM34" s="337">
        <f>IF(キャラメイク!$U$24="","",キャラメイク!$U$24)</f>
      </c>
      <c r="BN34" s="337"/>
      <c r="BO34" s="338"/>
      <c r="BP34" s="225">
        <f>IF(キャラメイク!$U$25="","",キャラメイク!$U$25)</f>
        <v>0</v>
      </c>
      <c r="BQ34" s="226"/>
      <c r="BR34" s="226"/>
      <c r="BS34" s="249"/>
      <c r="BT34" s="23"/>
    </row>
    <row r="35" spans="2:72" ht="11.25" customHeight="1">
      <c r="B35" s="422" t="s">
        <v>29</v>
      </c>
      <c r="C35" s="242">
        <f>キャラメイク!G11</f>
        <v>0</v>
      </c>
      <c r="D35" s="243"/>
      <c r="E35" s="243"/>
      <c r="F35" s="243">
        <f>キャラメイク!H11</f>
        <v>0</v>
      </c>
      <c r="G35" s="243"/>
      <c r="H35" s="243"/>
      <c r="I35" s="243">
        <f>キャラメイク!I11</f>
        <v>0</v>
      </c>
      <c r="J35" s="243"/>
      <c r="K35" s="243"/>
      <c r="L35" s="243">
        <f>キャラメイク!J11</f>
        <v>0</v>
      </c>
      <c r="M35" s="243"/>
      <c r="N35" s="243"/>
      <c r="O35" s="243">
        <f>キャラメイク!K11</f>
        <v>0</v>
      </c>
      <c r="P35" s="243"/>
      <c r="Q35" s="243"/>
      <c r="R35" s="243">
        <f>キャラメイク!L11</f>
        <v>0</v>
      </c>
      <c r="S35" s="243"/>
      <c r="T35" s="243"/>
      <c r="U35" s="243">
        <f>キャラメイク!M11</f>
        <v>0</v>
      </c>
      <c r="V35" s="243"/>
      <c r="W35" s="444"/>
      <c r="Y35" s="242" t="s">
        <v>13</v>
      </c>
      <c r="Z35" s="444"/>
      <c r="AA35" s="343">
        <f>F39</f>
        <v>0</v>
      </c>
      <c r="AB35" s="243"/>
      <c r="AC35" s="243"/>
      <c r="AD35" s="243"/>
      <c r="AE35" s="243"/>
      <c r="AF35" s="243"/>
      <c r="AG35" s="243"/>
      <c r="AH35" s="444"/>
      <c r="AK35" s="463"/>
      <c r="AL35" s="464"/>
      <c r="AM35" s="464"/>
      <c r="AN35" s="448"/>
      <c r="AO35" s="449"/>
      <c r="AP35" s="343"/>
      <c r="AQ35" s="3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312"/>
      <c r="BP35" s="201"/>
      <c r="BQ35" s="202"/>
      <c r="BR35" s="202"/>
      <c r="BS35" s="307"/>
      <c r="BT35" s="23"/>
    </row>
    <row r="36" spans="2:72" ht="11.25" customHeight="1">
      <c r="B36" s="422"/>
      <c r="C36" s="242"/>
      <c r="D36" s="243"/>
      <c r="E36" s="243"/>
      <c r="F36" s="243"/>
      <c r="G36" s="243"/>
      <c r="H36" s="243"/>
      <c r="I36" s="243"/>
      <c r="J36" s="243"/>
      <c r="K36" s="243"/>
      <c r="L36" s="243"/>
      <c r="M36" s="243"/>
      <c r="N36" s="243"/>
      <c r="O36" s="243"/>
      <c r="P36" s="243"/>
      <c r="Q36" s="243"/>
      <c r="R36" s="243"/>
      <c r="S36" s="243"/>
      <c r="T36" s="243"/>
      <c r="U36" s="243"/>
      <c r="V36" s="243"/>
      <c r="W36" s="444"/>
      <c r="Y36" s="242"/>
      <c r="Z36" s="444"/>
      <c r="AA36" s="343"/>
      <c r="AB36" s="243"/>
      <c r="AC36" s="243"/>
      <c r="AD36" s="243"/>
      <c r="AE36" s="243"/>
      <c r="AF36" s="243"/>
      <c r="AG36" s="243"/>
      <c r="AH36" s="444"/>
      <c r="AK36" s="463"/>
      <c r="AL36" s="464"/>
      <c r="AM36" s="464"/>
      <c r="AN36" s="474" t="s">
        <v>49</v>
      </c>
      <c r="AO36" s="475"/>
      <c r="AP36" s="343">
        <f>IF(キャラメイク!$V$17="","",キャラメイク!$V$17)</f>
      </c>
      <c r="AQ36" s="343"/>
      <c r="AR36" s="243"/>
      <c r="AS36" s="243"/>
      <c r="AT36" s="243">
        <f>IF(キャラメイク!$V$18="","",キャラメイク!$V$18)</f>
      </c>
      <c r="AU36" s="243"/>
      <c r="AV36" s="243"/>
      <c r="AW36" s="243">
        <f>IF(キャラメイク!$V$19="","",キャラメイク!$V$19)</f>
      </c>
      <c r="AX36" s="243"/>
      <c r="AY36" s="243"/>
      <c r="AZ36" s="243">
        <f>IF(キャラメイク!$V$20="","",キャラメイク!$V$20)</f>
      </c>
      <c r="BA36" s="243"/>
      <c r="BB36" s="243"/>
      <c r="BC36" s="243"/>
      <c r="BD36" s="243">
        <f>IF(キャラメイク!$V$21="","",キャラメイク!$V$21)</f>
      </c>
      <c r="BE36" s="243"/>
      <c r="BF36" s="243"/>
      <c r="BG36" s="243">
        <f>IF(キャラメイク!$V$22="","",キャラメイク!$V$22)</f>
      </c>
      <c r="BH36" s="243"/>
      <c r="BI36" s="243"/>
      <c r="BJ36" s="243">
        <f>IF(キャラメイク!$V$23="","",キャラメイク!$V$23)</f>
        <v>0</v>
      </c>
      <c r="BK36" s="243"/>
      <c r="BL36" s="243"/>
      <c r="BM36" s="243">
        <f>IF(キャラメイク!$V$24="","",キャラメイク!$V$24)</f>
      </c>
      <c r="BN36" s="243"/>
      <c r="BO36" s="312"/>
      <c r="BP36" s="198">
        <f>IF(キャラメイク!$V$25="","",キャラメイク!$V$25)</f>
        <v>0</v>
      </c>
      <c r="BQ36" s="199"/>
      <c r="BR36" s="199"/>
      <c r="BS36" s="305"/>
      <c r="BT36" s="23"/>
    </row>
    <row r="37" spans="2:72" ht="11.25" customHeight="1">
      <c r="B37" s="422" t="s">
        <v>155</v>
      </c>
      <c r="C37" s="242">
        <f>キャラメイク!G12</f>
        <v>0</v>
      </c>
      <c r="D37" s="243"/>
      <c r="E37" s="243"/>
      <c r="F37" s="243">
        <f>キャラメイク!H12</f>
        <v>0</v>
      </c>
      <c r="G37" s="243"/>
      <c r="H37" s="243"/>
      <c r="I37" s="243">
        <f>キャラメイク!I12</f>
        <v>0</v>
      </c>
      <c r="J37" s="243"/>
      <c r="K37" s="243"/>
      <c r="L37" s="243">
        <f>キャラメイク!J12</f>
        <v>0</v>
      </c>
      <c r="M37" s="243"/>
      <c r="N37" s="243"/>
      <c r="O37" s="243">
        <f>キャラメイク!K12</f>
        <v>0</v>
      </c>
      <c r="P37" s="243"/>
      <c r="Q37" s="243"/>
      <c r="R37" s="243">
        <f>キャラメイク!L12</f>
        <v>0</v>
      </c>
      <c r="S37" s="243"/>
      <c r="T37" s="243"/>
      <c r="U37" s="243">
        <f>キャラメイク!M12</f>
        <v>0</v>
      </c>
      <c r="V37" s="243"/>
      <c r="W37" s="444"/>
      <c r="Y37" s="242"/>
      <c r="Z37" s="444"/>
      <c r="AA37" s="343"/>
      <c r="AB37" s="243"/>
      <c r="AC37" s="243"/>
      <c r="AD37" s="243"/>
      <c r="AE37" s="243"/>
      <c r="AF37" s="243"/>
      <c r="AG37" s="243"/>
      <c r="AH37" s="444"/>
      <c r="AK37" s="463"/>
      <c r="AL37" s="464"/>
      <c r="AM37" s="464"/>
      <c r="AN37" s="448"/>
      <c r="AO37" s="449"/>
      <c r="AP37" s="343"/>
      <c r="AQ37" s="3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312"/>
      <c r="BP37" s="201"/>
      <c r="BQ37" s="202"/>
      <c r="BR37" s="202"/>
      <c r="BS37" s="307"/>
      <c r="BT37" s="23"/>
    </row>
    <row r="38" spans="2:72" ht="11.25" customHeight="1" thickBot="1">
      <c r="B38" s="423"/>
      <c r="C38" s="254"/>
      <c r="D38" s="255"/>
      <c r="E38" s="255"/>
      <c r="F38" s="255"/>
      <c r="G38" s="255"/>
      <c r="H38" s="255"/>
      <c r="I38" s="255"/>
      <c r="J38" s="255"/>
      <c r="K38" s="255"/>
      <c r="L38" s="255"/>
      <c r="M38" s="255"/>
      <c r="N38" s="255"/>
      <c r="O38" s="255"/>
      <c r="P38" s="255"/>
      <c r="Q38" s="255"/>
      <c r="R38" s="255"/>
      <c r="S38" s="255"/>
      <c r="T38" s="255"/>
      <c r="U38" s="255"/>
      <c r="V38" s="255"/>
      <c r="W38" s="392"/>
      <c r="Y38" s="242" t="s">
        <v>193</v>
      </c>
      <c r="Z38" s="444"/>
      <c r="AA38" s="343">
        <f>キャラメイク!AA25</f>
        <v>1</v>
      </c>
      <c r="AB38" s="243"/>
      <c r="AC38" s="243"/>
      <c r="AD38" s="243"/>
      <c r="AE38" s="243"/>
      <c r="AF38" s="243"/>
      <c r="AG38" s="243"/>
      <c r="AH38" s="444"/>
      <c r="AK38" s="463"/>
      <c r="AL38" s="464"/>
      <c r="AM38" s="464"/>
      <c r="AN38" s="474" t="s">
        <v>50</v>
      </c>
      <c r="AO38" s="475"/>
      <c r="AP38" s="343">
        <f>IF(キャラメイク!$W$17="","",キャラメイク!$W$17)</f>
      </c>
      <c r="AQ38" s="343"/>
      <c r="AR38" s="243"/>
      <c r="AS38" s="243"/>
      <c r="AT38" s="243">
        <f>IF(キャラメイク!$W$18="","",キャラメイク!$W$18)</f>
      </c>
      <c r="AU38" s="243"/>
      <c r="AV38" s="243"/>
      <c r="AW38" s="243">
        <f>IF(キャラメイク!$W$19="","",キャラメイク!$W$19)</f>
      </c>
      <c r="AX38" s="243"/>
      <c r="AY38" s="243"/>
      <c r="AZ38" s="243">
        <f>IF(キャラメイク!$W$20="","",キャラメイク!$W$20)</f>
      </c>
      <c r="BA38" s="243"/>
      <c r="BB38" s="243"/>
      <c r="BC38" s="243"/>
      <c r="BD38" s="243">
        <f>IF(キャラメイク!$W$21="","",キャラメイク!$W$21)</f>
      </c>
      <c r="BE38" s="243"/>
      <c r="BF38" s="243"/>
      <c r="BG38" s="243">
        <f>IF(キャラメイク!$W$22="","",キャラメイク!$W$22)</f>
      </c>
      <c r="BH38" s="243"/>
      <c r="BI38" s="243"/>
      <c r="BJ38" s="243">
        <f>IF(キャラメイク!$W$23="","",キャラメイク!$W$23)</f>
        <v>0</v>
      </c>
      <c r="BK38" s="243"/>
      <c r="BL38" s="243"/>
      <c r="BM38" s="243">
        <f>IF(キャラメイク!$W$24="","",キャラメイク!$W$24)</f>
      </c>
      <c r="BN38" s="243"/>
      <c r="BO38" s="312"/>
      <c r="BP38" s="198">
        <f>IF(キャラメイク!$W$25="","",キャラメイク!$W$25)</f>
        <v>0</v>
      </c>
      <c r="BQ38" s="199"/>
      <c r="BR38" s="199"/>
      <c r="BS38" s="305"/>
      <c r="BT38" s="23"/>
    </row>
    <row r="39" spans="2:72" ht="11.25" customHeight="1">
      <c r="B39" s="375" t="s">
        <v>19</v>
      </c>
      <c r="C39" s="203">
        <f>キャラメイク!G13</f>
        <v>0</v>
      </c>
      <c r="D39" s="342"/>
      <c r="E39" s="342"/>
      <c r="F39" s="203">
        <f>キャラメイク!H13</f>
        <v>0</v>
      </c>
      <c r="G39" s="342"/>
      <c r="H39" s="342"/>
      <c r="I39" s="203">
        <f>キャラメイク!I13</f>
        <v>0</v>
      </c>
      <c r="J39" s="342"/>
      <c r="K39" s="342"/>
      <c r="L39" s="203">
        <f>キャラメイク!J13</f>
        <v>0</v>
      </c>
      <c r="M39" s="342"/>
      <c r="N39" s="342"/>
      <c r="O39" s="203">
        <f>キャラメイク!K13</f>
        <v>0</v>
      </c>
      <c r="P39" s="342"/>
      <c r="Q39" s="342"/>
      <c r="R39" s="203">
        <f>キャラメイク!L13</f>
        <v>0</v>
      </c>
      <c r="S39" s="342"/>
      <c r="T39" s="342"/>
      <c r="U39" s="203">
        <f>キャラメイク!M13</f>
        <v>0</v>
      </c>
      <c r="V39" s="342"/>
      <c r="W39" s="470"/>
      <c r="Y39" s="242"/>
      <c r="Z39" s="444"/>
      <c r="AA39" s="343"/>
      <c r="AB39" s="243"/>
      <c r="AC39" s="243"/>
      <c r="AD39" s="243"/>
      <c r="AE39" s="243"/>
      <c r="AF39" s="243"/>
      <c r="AG39" s="243"/>
      <c r="AH39" s="444"/>
      <c r="AK39" s="463"/>
      <c r="AL39" s="464"/>
      <c r="AM39" s="464"/>
      <c r="AN39" s="448"/>
      <c r="AO39" s="449"/>
      <c r="AP39" s="343"/>
      <c r="AQ39" s="3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312"/>
      <c r="BP39" s="201"/>
      <c r="BQ39" s="202"/>
      <c r="BR39" s="202"/>
      <c r="BS39" s="307"/>
      <c r="BT39" s="23"/>
    </row>
    <row r="40" spans="2:72" ht="11.25" customHeight="1" thickBot="1">
      <c r="B40" s="393"/>
      <c r="C40" s="424"/>
      <c r="D40" s="255"/>
      <c r="E40" s="255"/>
      <c r="F40" s="424"/>
      <c r="G40" s="255"/>
      <c r="H40" s="255"/>
      <c r="I40" s="424"/>
      <c r="J40" s="255"/>
      <c r="K40" s="255"/>
      <c r="L40" s="424"/>
      <c r="M40" s="255"/>
      <c r="N40" s="255"/>
      <c r="O40" s="424"/>
      <c r="P40" s="255"/>
      <c r="Q40" s="255"/>
      <c r="R40" s="424"/>
      <c r="S40" s="255"/>
      <c r="T40" s="255"/>
      <c r="U40" s="424"/>
      <c r="V40" s="255"/>
      <c r="W40" s="392"/>
      <c r="Y40" s="254"/>
      <c r="Z40" s="392"/>
      <c r="AA40" s="424"/>
      <c r="AB40" s="255"/>
      <c r="AC40" s="255"/>
      <c r="AD40" s="255"/>
      <c r="AE40" s="255"/>
      <c r="AF40" s="255"/>
      <c r="AG40" s="255"/>
      <c r="AH40" s="392"/>
      <c r="AK40" s="463"/>
      <c r="AL40" s="464"/>
      <c r="AM40" s="464"/>
      <c r="AN40" s="474" t="s">
        <v>151</v>
      </c>
      <c r="AO40" s="475"/>
      <c r="AP40" s="343">
        <f>IF(キャラメイク!$X$17="","",キャラメイク!$X$17)</f>
      </c>
      <c r="AQ40" s="343"/>
      <c r="AR40" s="243"/>
      <c r="AS40" s="243"/>
      <c r="AT40" s="243">
        <f>IF(キャラメイク!$X$18="","",キャラメイク!$X$18)</f>
      </c>
      <c r="AU40" s="243"/>
      <c r="AV40" s="243"/>
      <c r="AW40" s="243">
        <f>IF(キャラメイク!$X$19="","",キャラメイク!$X$19)</f>
      </c>
      <c r="AX40" s="243"/>
      <c r="AY40" s="243"/>
      <c r="AZ40" s="243">
        <f>IF(キャラメイク!$X$20="","",キャラメイク!$X$20)</f>
      </c>
      <c r="BA40" s="243"/>
      <c r="BB40" s="243"/>
      <c r="BC40" s="243"/>
      <c r="BD40" s="243">
        <f>IF(キャラメイク!$X$21="","",キャラメイク!$X$21)</f>
      </c>
      <c r="BE40" s="243"/>
      <c r="BF40" s="243"/>
      <c r="BG40" s="243">
        <f>IF(キャラメイク!$X$22="","",キャラメイク!$X$22)</f>
      </c>
      <c r="BH40" s="243"/>
      <c r="BI40" s="243"/>
      <c r="BJ40" s="243">
        <f>IF(キャラメイク!$X$23="","",キャラメイク!$X$23)</f>
        <v>0</v>
      </c>
      <c r="BK40" s="243"/>
      <c r="BL40" s="243"/>
      <c r="BM40" s="243">
        <f>IF(キャラメイク!$X$24="","",キャラメイク!$X$24)</f>
      </c>
      <c r="BN40" s="243"/>
      <c r="BO40" s="312"/>
      <c r="BP40" s="198">
        <f>IF(キャラメイク!$X$25="","",キャラメイク!$X$25)</f>
        <v>0</v>
      </c>
      <c r="BQ40" s="199"/>
      <c r="BR40" s="199"/>
      <c r="BS40" s="305"/>
      <c r="BT40" s="23"/>
    </row>
    <row r="41" spans="37:72" ht="11.25" customHeight="1" thickBot="1">
      <c r="AK41" s="463"/>
      <c r="AL41" s="464"/>
      <c r="AM41" s="464"/>
      <c r="AN41" s="448"/>
      <c r="AO41" s="449"/>
      <c r="AP41" s="343"/>
      <c r="AQ41" s="3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312"/>
      <c r="BP41" s="201"/>
      <c r="BQ41" s="202"/>
      <c r="BR41" s="202"/>
      <c r="BS41" s="307"/>
      <c r="BT41" s="23"/>
    </row>
    <row r="42" spans="2:72" ht="11.25" customHeight="1" thickBot="1">
      <c r="B42" s="453" t="s">
        <v>29</v>
      </c>
      <c r="C42" s="324"/>
      <c r="D42" s="324"/>
      <c r="E42" s="324"/>
      <c r="F42" s="324"/>
      <c r="G42" s="324"/>
      <c r="H42" s="324" t="s">
        <v>148</v>
      </c>
      <c r="I42" s="324"/>
      <c r="J42" s="324" t="s">
        <v>31</v>
      </c>
      <c r="K42" s="324"/>
      <c r="L42" s="324"/>
      <c r="M42" s="324"/>
      <c r="N42" s="324"/>
      <c r="O42" s="324" t="s">
        <v>30</v>
      </c>
      <c r="P42" s="324"/>
      <c r="Q42" s="324"/>
      <c r="R42" s="324"/>
      <c r="S42" s="324" t="s">
        <v>21</v>
      </c>
      <c r="T42" s="324"/>
      <c r="U42" s="324" t="s">
        <v>13</v>
      </c>
      <c r="V42" s="324"/>
      <c r="W42" s="324" t="s">
        <v>27</v>
      </c>
      <c r="X42" s="324"/>
      <c r="Y42" s="324"/>
      <c r="Z42" s="324"/>
      <c r="AA42" s="324"/>
      <c r="AB42" s="324"/>
      <c r="AC42" s="324"/>
      <c r="AD42" s="324"/>
      <c r="AE42" s="324"/>
      <c r="AF42" s="324"/>
      <c r="AG42" s="324"/>
      <c r="AH42" s="467"/>
      <c r="AK42" s="463"/>
      <c r="AL42" s="464"/>
      <c r="AM42" s="464"/>
      <c r="AN42" s="474" t="s">
        <v>152</v>
      </c>
      <c r="AO42" s="475"/>
      <c r="AP42" s="343">
        <f>IF(キャラメイク!$Y$17="","",キャラメイク!$Y$17)</f>
      </c>
      <c r="AQ42" s="343"/>
      <c r="AR42" s="243"/>
      <c r="AS42" s="243"/>
      <c r="AT42" s="243">
        <f>IF(キャラメイク!$Y$18="","",キャラメイク!$Y$18)</f>
      </c>
      <c r="AU42" s="243"/>
      <c r="AV42" s="243"/>
      <c r="AW42" s="243">
        <f>IF(キャラメイク!$Y$19="","",キャラメイク!$Y$19)</f>
      </c>
      <c r="AX42" s="243"/>
      <c r="AY42" s="243"/>
      <c r="AZ42" s="243">
        <f>IF(キャラメイク!$Y$20="","",キャラメイク!$Y$20)</f>
      </c>
      <c r="BA42" s="243"/>
      <c r="BB42" s="243"/>
      <c r="BC42" s="243"/>
      <c r="BD42" s="243">
        <f>IF(キャラメイク!$Y$21="","",キャラメイク!$Y$21)</f>
      </c>
      <c r="BE42" s="243"/>
      <c r="BF42" s="243"/>
      <c r="BG42" s="243">
        <f>IF(キャラメイク!$Y$22="","",キャラメイク!$Y$22)</f>
      </c>
      <c r="BH42" s="243"/>
      <c r="BI42" s="243"/>
      <c r="BJ42" s="243">
        <f>IF(キャラメイク!$Y$23="","",キャラメイク!$Y$23)</f>
        <v>0</v>
      </c>
      <c r="BK42" s="243"/>
      <c r="BL42" s="243"/>
      <c r="BM42" s="243">
        <f>IF(キャラメイク!$Y$24="","",キャラメイク!$Y$24)</f>
      </c>
      <c r="BN42" s="243"/>
      <c r="BO42" s="312"/>
      <c r="BP42" s="198">
        <f>IF(キャラメイク!$Y$25="","",キャラメイク!$Y$25)</f>
        <v>0</v>
      </c>
      <c r="BQ42" s="199"/>
      <c r="BR42" s="199"/>
      <c r="BS42" s="305"/>
      <c r="BT42" s="23"/>
    </row>
    <row r="43" spans="2:72" ht="11.25" customHeight="1">
      <c r="B43" s="442">
        <f>IF('特技シート'!B10="","",'特技シート'!B10)</f>
      </c>
      <c r="C43" s="337"/>
      <c r="D43" s="337"/>
      <c r="E43" s="337"/>
      <c r="F43" s="337"/>
      <c r="G43" s="337"/>
      <c r="H43" s="337">
        <f>IF('特技シート'!H10="","",'特技シート'!H10)</f>
      </c>
      <c r="I43" s="337"/>
      <c r="J43" s="473">
        <f>IF('特技シート'!J10="","",'特技シート'!J10)</f>
      </c>
      <c r="K43" s="473"/>
      <c r="L43" s="473"/>
      <c r="M43" s="473"/>
      <c r="N43" s="473"/>
      <c r="O43" s="473">
        <f>IF('特技シート'!O10="","",'特技シート'!O10)</f>
      </c>
      <c r="P43" s="473"/>
      <c r="Q43" s="473"/>
      <c r="R43" s="473"/>
      <c r="S43" s="473">
        <f>IF('特技シート'!S10="","",'特技シート'!S10)</f>
      </c>
      <c r="T43" s="473"/>
      <c r="U43" s="473">
        <f>IF('特技シート'!U10="","",'特技シート'!U10)</f>
      </c>
      <c r="V43" s="473"/>
      <c r="W43" s="477">
        <f>IF('特技シート'!W10="","",'特技シート'!W10)</f>
      </c>
      <c r="X43" s="477"/>
      <c r="Y43" s="477"/>
      <c r="Z43" s="477"/>
      <c r="AA43" s="477"/>
      <c r="AB43" s="477"/>
      <c r="AC43" s="477"/>
      <c r="AD43" s="477"/>
      <c r="AE43" s="477"/>
      <c r="AF43" s="477"/>
      <c r="AG43" s="477"/>
      <c r="AH43" s="478"/>
      <c r="AK43" s="463"/>
      <c r="AL43" s="464"/>
      <c r="AM43" s="464"/>
      <c r="AN43" s="448"/>
      <c r="AO43" s="449"/>
      <c r="AP43" s="343"/>
      <c r="AQ43" s="3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312"/>
      <c r="BP43" s="201"/>
      <c r="BQ43" s="202"/>
      <c r="BR43" s="202"/>
      <c r="BS43" s="307"/>
      <c r="BT43" s="23"/>
    </row>
    <row r="44" spans="2:72" ht="11.25" customHeight="1">
      <c r="B44" s="242"/>
      <c r="C44" s="243"/>
      <c r="D44" s="243"/>
      <c r="E44" s="243"/>
      <c r="F44" s="243"/>
      <c r="G44" s="243"/>
      <c r="H44" s="243"/>
      <c r="I44" s="243"/>
      <c r="J44" s="240"/>
      <c r="K44" s="240"/>
      <c r="L44" s="240"/>
      <c r="M44" s="240"/>
      <c r="N44" s="240"/>
      <c r="O44" s="240"/>
      <c r="P44" s="240"/>
      <c r="Q44" s="240"/>
      <c r="R44" s="240"/>
      <c r="S44" s="240"/>
      <c r="T44" s="240"/>
      <c r="U44" s="240"/>
      <c r="V44" s="240"/>
      <c r="W44" s="245"/>
      <c r="X44" s="245"/>
      <c r="Y44" s="245"/>
      <c r="Z44" s="245"/>
      <c r="AA44" s="245"/>
      <c r="AB44" s="245"/>
      <c r="AC44" s="245"/>
      <c r="AD44" s="245"/>
      <c r="AE44" s="245"/>
      <c r="AF44" s="245"/>
      <c r="AG44" s="245"/>
      <c r="AH44" s="246"/>
      <c r="AK44" s="463"/>
      <c r="AL44" s="464"/>
      <c r="AM44" s="464"/>
      <c r="AN44" s="474" t="s">
        <v>153</v>
      </c>
      <c r="AO44" s="475"/>
      <c r="AP44" s="343">
        <f>IF(キャラメイク!$Z$17="","",キャラメイク!$Z$17)</f>
      </c>
      <c r="AQ44" s="343"/>
      <c r="AR44" s="243"/>
      <c r="AS44" s="243"/>
      <c r="AT44" s="243">
        <f>IF(キャラメイク!$Z$18="","",キャラメイク!$Z$18)</f>
      </c>
      <c r="AU44" s="243"/>
      <c r="AV44" s="243"/>
      <c r="AW44" s="243">
        <f>IF(キャラメイク!$Z$19="","",キャラメイク!$Z$19)</f>
      </c>
      <c r="AX44" s="243"/>
      <c r="AY44" s="243"/>
      <c r="AZ44" s="243">
        <f>IF(キャラメイク!$Z$20="","",キャラメイク!$Z$20)</f>
      </c>
      <c r="BA44" s="243"/>
      <c r="BB44" s="243"/>
      <c r="BC44" s="243"/>
      <c r="BD44" s="243">
        <f>IF(キャラメイク!$Z$21="","",キャラメイク!$Z$21)</f>
      </c>
      <c r="BE44" s="243"/>
      <c r="BF44" s="243"/>
      <c r="BG44" s="243">
        <f>IF(キャラメイク!$Z$22="","",キャラメイク!$Z$22)</f>
      </c>
      <c r="BH44" s="243"/>
      <c r="BI44" s="243"/>
      <c r="BJ44" s="243">
        <f>IF(キャラメイク!$Z$23="","",キャラメイク!$Z$23)</f>
        <v>0</v>
      </c>
      <c r="BK44" s="243"/>
      <c r="BL44" s="243"/>
      <c r="BM44" s="243">
        <f>IF(キャラメイク!$Z$24="","",キャラメイク!$Z$24)</f>
      </c>
      <c r="BN44" s="243"/>
      <c r="BO44" s="312"/>
      <c r="BP44" s="198">
        <f>IF(キャラメイク!$Z$25="","",キャラメイク!$Z$25)</f>
        <v>0</v>
      </c>
      <c r="BQ44" s="199"/>
      <c r="BR44" s="199"/>
      <c r="BS44" s="305"/>
      <c r="BT44" s="23"/>
    </row>
    <row r="45" spans="2:72" ht="11.25" customHeight="1" thickBot="1">
      <c r="B45" s="421">
        <f>IF('特技シート'!B12="","",'特技シート'!B12)</f>
      </c>
      <c r="C45" s="342"/>
      <c r="D45" s="342"/>
      <c r="E45" s="342"/>
      <c r="F45" s="342"/>
      <c r="G45" s="342"/>
      <c r="H45" s="342">
        <f>IF('特技シート'!H12="","",'特技シート'!H12)</f>
      </c>
      <c r="I45" s="342"/>
      <c r="J45" s="374">
        <f>IF('特技シート'!J12="","",'特技シート'!J12)</f>
      </c>
      <c r="K45" s="374"/>
      <c r="L45" s="374"/>
      <c r="M45" s="374"/>
      <c r="N45" s="374"/>
      <c r="O45" s="374">
        <f>IF('特技シート'!O12="","",'特技シート'!O12)</f>
      </c>
      <c r="P45" s="374"/>
      <c r="Q45" s="374"/>
      <c r="R45" s="374"/>
      <c r="S45" s="374">
        <f>IF('特技シート'!S12="","",'特技シート'!S12)</f>
      </c>
      <c r="T45" s="374"/>
      <c r="U45" s="374">
        <f>IF('特技シート'!U12="","",'特技シート'!U12)</f>
      </c>
      <c r="V45" s="374"/>
      <c r="W45" s="468">
        <f>IF('特技シート'!W12="","",'特技シート'!W12)</f>
      </c>
      <c r="X45" s="468"/>
      <c r="Y45" s="468"/>
      <c r="Z45" s="468"/>
      <c r="AA45" s="468"/>
      <c r="AB45" s="468"/>
      <c r="AC45" s="468"/>
      <c r="AD45" s="468"/>
      <c r="AE45" s="468"/>
      <c r="AF45" s="468"/>
      <c r="AG45" s="468"/>
      <c r="AH45" s="469"/>
      <c r="AK45" s="465"/>
      <c r="AL45" s="466"/>
      <c r="AM45" s="466"/>
      <c r="AN45" s="482"/>
      <c r="AO45" s="483"/>
      <c r="AP45" s="424"/>
      <c r="AQ45" s="424"/>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476"/>
      <c r="BP45" s="320"/>
      <c r="BQ45" s="252"/>
      <c r="BR45" s="252"/>
      <c r="BS45" s="253"/>
      <c r="BT45" s="23"/>
    </row>
    <row r="46" spans="2:72" ht="11.25" customHeight="1">
      <c r="B46" s="242"/>
      <c r="C46" s="243"/>
      <c r="D46" s="243"/>
      <c r="E46" s="243"/>
      <c r="F46" s="243"/>
      <c r="G46" s="243"/>
      <c r="H46" s="243"/>
      <c r="I46" s="243"/>
      <c r="J46" s="240"/>
      <c r="K46" s="240"/>
      <c r="L46" s="240"/>
      <c r="M46" s="240"/>
      <c r="N46" s="240"/>
      <c r="O46" s="240"/>
      <c r="P46" s="240"/>
      <c r="Q46" s="240"/>
      <c r="R46" s="240"/>
      <c r="S46" s="240"/>
      <c r="T46" s="240"/>
      <c r="U46" s="240"/>
      <c r="V46" s="240"/>
      <c r="W46" s="245"/>
      <c r="X46" s="245"/>
      <c r="Y46" s="245"/>
      <c r="Z46" s="245"/>
      <c r="AA46" s="245"/>
      <c r="AB46" s="245"/>
      <c r="AC46" s="245"/>
      <c r="AD46" s="245"/>
      <c r="AE46" s="245"/>
      <c r="AF46" s="245"/>
      <c r="AG46" s="245"/>
      <c r="AH46" s="246"/>
      <c r="AK46" s="313" t="s">
        <v>157</v>
      </c>
      <c r="AL46" s="314"/>
      <c r="AM46" s="314"/>
      <c r="AN46" s="314"/>
      <c r="AO46" s="299"/>
      <c r="AP46" s="507">
        <f>IF(キャラメイク!$AB$17="","",キャラメイク!$AB$17)</f>
      </c>
      <c r="AQ46" s="507"/>
      <c r="AR46" s="458"/>
      <c r="AS46" s="458"/>
      <c r="AT46" s="458">
        <f>IF(キャラメイク!$AB$18="","",キャラメイク!$AB$18)</f>
      </c>
      <c r="AU46" s="458"/>
      <c r="AV46" s="458"/>
      <c r="AW46" s="458">
        <f>IF(キャラメイク!$AB$19="","",キャラメイク!$AB$19)</f>
      </c>
      <c r="AX46" s="458"/>
      <c r="AY46" s="458"/>
      <c r="AZ46" s="458">
        <f>IF(キャラメイク!$AB$20="","",キャラメイク!$AB$20)</f>
      </c>
      <c r="BA46" s="458"/>
      <c r="BB46" s="458"/>
      <c r="BC46" s="458"/>
      <c r="BD46" s="458">
        <f>IF(キャラメイク!$AB$21="","",キャラメイク!$AB$21)</f>
      </c>
      <c r="BE46" s="458"/>
      <c r="BF46" s="458"/>
      <c r="BG46" s="458">
        <f>IF(キャラメイク!$AB$22="","",キャラメイク!$AB$22)</f>
      </c>
      <c r="BH46" s="458"/>
      <c r="BI46" s="458"/>
      <c r="BJ46" s="458">
        <f>IF(キャラメイク!$AB$23="","",キャラメイク!$AB$23)</f>
      </c>
      <c r="BK46" s="458"/>
      <c r="BL46" s="458"/>
      <c r="BM46" s="458">
        <f>IF(キャラメイク!$AB$24="","",キャラメイク!$AB$24)</f>
      </c>
      <c r="BN46" s="458"/>
      <c r="BO46" s="479"/>
      <c r="BP46" s="313"/>
      <c r="BQ46" s="314"/>
      <c r="BR46" s="314"/>
      <c r="BS46" s="299"/>
      <c r="BT46" s="59"/>
    </row>
    <row r="47" spans="2:72" ht="11.25" customHeight="1">
      <c r="B47" s="421">
        <f>IF('特技シート'!B14="","",'特技シート'!B14)</f>
      </c>
      <c r="C47" s="342"/>
      <c r="D47" s="342"/>
      <c r="E47" s="342"/>
      <c r="F47" s="342"/>
      <c r="G47" s="342"/>
      <c r="H47" s="342">
        <f>IF('特技シート'!H14="","",'特技シート'!H14)</f>
      </c>
      <c r="I47" s="342"/>
      <c r="J47" s="374">
        <f>IF('特技シート'!J14="","",'特技シート'!J14)</f>
      </c>
      <c r="K47" s="374"/>
      <c r="L47" s="374"/>
      <c r="M47" s="374"/>
      <c r="N47" s="374"/>
      <c r="O47" s="374">
        <f>IF('特技シート'!O14="","",'特技シート'!O14)</f>
      </c>
      <c r="P47" s="374"/>
      <c r="Q47" s="374"/>
      <c r="R47" s="374"/>
      <c r="S47" s="374">
        <f>IF('特技シート'!S14="","",'特技シート'!S14)</f>
      </c>
      <c r="T47" s="374"/>
      <c r="U47" s="374">
        <f>IF('特技シート'!U14="","",'特技シート'!U14)</f>
      </c>
      <c r="V47" s="374"/>
      <c r="W47" s="468">
        <f>IF('特技シート'!W14="","",'特技シート'!W14)</f>
      </c>
      <c r="X47" s="468"/>
      <c r="Y47" s="468"/>
      <c r="Z47" s="468"/>
      <c r="AA47" s="468"/>
      <c r="AB47" s="468"/>
      <c r="AC47" s="468"/>
      <c r="AD47" s="468"/>
      <c r="AE47" s="468"/>
      <c r="AF47" s="468"/>
      <c r="AG47" s="468"/>
      <c r="AH47" s="469"/>
      <c r="AK47" s="334"/>
      <c r="AL47" s="335"/>
      <c r="AM47" s="335"/>
      <c r="AN47" s="335"/>
      <c r="AO47" s="336"/>
      <c r="AP47" s="508"/>
      <c r="AQ47" s="508"/>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480"/>
      <c r="BP47" s="334"/>
      <c r="BQ47" s="335"/>
      <c r="BR47" s="335"/>
      <c r="BS47" s="336"/>
      <c r="BT47" s="59"/>
    </row>
    <row r="48" spans="2:72" ht="11.25" customHeight="1">
      <c r="B48" s="242"/>
      <c r="C48" s="243"/>
      <c r="D48" s="243"/>
      <c r="E48" s="243"/>
      <c r="F48" s="243"/>
      <c r="G48" s="243"/>
      <c r="H48" s="243"/>
      <c r="I48" s="243"/>
      <c r="J48" s="240"/>
      <c r="K48" s="240"/>
      <c r="L48" s="240"/>
      <c r="M48" s="240"/>
      <c r="N48" s="240"/>
      <c r="O48" s="240"/>
      <c r="P48" s="240"/>
      <c r="Q48" s="240"/>
      <c r="R48" s="240"/>
      <c r="S48" s="240"/>
      <c r="T48" s="240"/>
      <c r="U48" s="240"/>
      <c r="V48" s="240"/>
      <c r="W48" s="245"/>
      <c r="X48" s="245"/>
      <c r="Y48" s="245"/>
      <c r="Z48" s="245"/>
      <c r="AA48" s="245"/>
      <c r="AB48" s="245"/>
      <c r="AC48" s="245"/>
      <c r="AD48" s="245"/>
      <c r="AE48" s="245"/>
      <c r="AF48" s="245"/>
      <c r="AG48" s="245"/>
      <c r="AH48" s="246"/>
      <c r="AK48" s="334"/>
      <c r="AL48" s="335"/>
      <c r="AM48" s="335"/>
      <c r="AN48" s="335"/>
      <c r="AO48" s="336"/>
      <c r="AP48" s="508"/>
      <c r="AQ48" s="508"/>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480"/>
      <c r="BP48" s="334"/>
      <c r="BQ48" s="335"/>
      <c r="BR48" s="335"/>
      <c r="BS48" s="336"/>
      <c r="BT48" s="59"/>
    </row>
    <row r="49" spans="2:72" ht="11.25" customHeight="1">
      <c r="B49" s="421">
        <f>IF('特技シート'!B16="","",'特技シート'!B16)</f>
      </c>
      <c r="C49" s="342"/>
      <c r="D49" s="342"/>
      <c r="E49" s="342"/>
      <c r="F49" s="342"/>
      <c r="G49" s="342"/>
      <c r="H49" s="342">
        <f>IF('特技シート'!H16="","",'特技シート'!H16)</f>
      </c>
      <c r="I49" s="342"/>
      <c r="J49" s="374">
        <f>IF('特技シート'!J16="","",'特技シート'!J16)</f>
      </c>
      <c r="K49" s="374"/>
      <c r="L49" s="374"/>
      <c r="M49" s="374"/>
      <c r="N49" s="374"/>
      <c r="O49" s="374">
        <f>IF('特技シート'!O16="","",'特技シート'!O16)</f>
      </c>
      <c r="P49" s="374"/>
      <c r="Q49" s="374"/>
      <c r="R49" s="374"/>
      <c r="S49" s="374">
        <f>IF('特技シート'!S16="","",'特技シート'!S16)</f>
      </c>
      <c r="T49" s="374"/>
      <c r="U49" s="374">
        <f>IF('特技シート'!U16="","",'特技シート'!U16)</f>
      </c>
      <c r="V49" s="374"/>
      <c r="W49" s="468">
        <f>IF('特技シート'!W16="","",'特技シート'!W16)</f>
      </c>
      <c r="X49" s="468"/>
      <c r="Y49" s="468"/>
      <c r="Z49" s="468"/>
      <c r="AA49" s="468"/>
      <c r="AB49" s="468"/>
      <c r="AC49" s="468"/>
      <c r="AD49" s="468"/>
      <c r="AE49" s="468"/>
      <c r="AF49" s="468"/>
      <c r="AG49" s="468"/>
      <c r="AH49" s="469"/>
      <c r="AK49" s="334"/>
      <c r="AL49" s="335"/>
      <c r="AM49" s="335"/>
      <c r="AN49" s="335"/>
      <c r="AO49" s="336"/>
      <c r="AP49" s="508"/>
      <c r="AQ49" s="508"/>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480"/>
      <c r="BP49" s="334"/>
      <c r="BQ49" s="335"/>
      <c r="BR49" s="335"/>
      <c r="BS49" s="336"/>
      <c r="BT49" s="59"/>
    </row>
    <row r="50" spans="2:72" ht="11.25" customHeight="1">
      <c r="B50" s="242"/>
      <c r="C50" s="243"/>
      <c r="D50" s="243"/>
      <c r="E50" s="243"/>
      <c r="F50" s="243"/>
      <c r="G50" s="243"/>
      <c r="H50" s="243"/>
      <c r="I50" s="243"/>
      <c r="J50" s="240"/>
      <c r="K50" s="240"/>
      <c r="L50" s="240"/>
      <c r="M50" s="240"/>
      <c r="N50" s="240"/>
      <c r="O50" s="240"/>
      <c r="P50" s="240"/>
      <c r="Q50" s="240"/>
      <c r="R50" s="240"/>
      <c r="S50" s="240"/>
      <c r="T50" s="240"/>
      <c r="U50" s="240"/>
      <c r="V50" s="240"/>
      <c r="W50" s="245"/>
      <c r="X50" s="245"/>
      <c r="Y50" s="245"/>
      <c r="Z50" s="245"/>
      <c r="AA50" s="245"/>
      <c r="AB50" s="245"/>
      <c r="AC50" s="245"/>
      <c r="AD50" s="245"/>
      <c r="AE50" s="245"/>
      <c r="AF50" s="245"/>
      <c r="AG50" s="245"/>
      <c r="AH50" s="246"/>
      <c r="AK50" s="334"/>
      <c r="AL50" s="335"/>
      <c r="AM50" s="335"/>
      <c r="AN50" s="335"/>
      <c r="AO50" s="336"/>
      <c r="AP50" s="508"/>
      <c r="AQ50" s="508"/>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480"/>
      <c r="BP50" s="334"/>
      <c r="BQ50" s="335"/>
      <c r="BR50" s="335"/>
      <c r="BS50" s="336"/>
      <c r="BT50" s="59"/>
    </row>
    <row r="51" spans="2:72" ht="11.25" customHeight="1">
      <c r="B51" s="421">
        <f>IF('特技シート'!B18="","",'特技シート'!B18)</f>
      </c>
      <c r="C51" s="342"/>
      <c r="D51" s="342"/>
      <c r="E51" s="342"/>
      <c r="F51" s="342"/>
      <c r="G51" s="342"/>
      <c r="H51" s="342">
        <f>IF('特技シート'!H18="","",'特技シート'!H18)</f>
      </c>
      <c r="I51" s="342"/>
      <c r="J51" s="374">
        <f>IF('特技シート'!J18="","",'特技シート'!J18)</f>
      </c>
      <c r="K51" s="374"/>
      <c r="L51" s="374"/>
      <c r="M51" s="374"/>
      <c r="N51" s="374"/>
      <c r="O51" s="374">
        <f>IF('特技シート'!O18="","",'特技シート'!O18)</f>
      </c>
      <c r="P51" s="374"/>
      <c r="Q51" s="374"/>
      <c r="R51" s="374"/>
      <c r="S51" s="374">
        <f>IF('特技シート'!S18="","",'特技シート'!S18)</f>
      </c>
      <c r="T51" s="374"/>
      <c r="U51" s="374">
        <f>IF('特技シート'!U18="","",'特技シート'!U18)</f>
      </c>
      <c r="V51" s="374"/>
      <c r="W51" s="468">
        <f>IF('特技シート'!W18="","",'特技シート'!W18)</f>
      </c>
      <c r="X51" s="468"/>
      <c r="Y51" s="468"/>
      <c r="Z51" s="468"/>
      <c r="AA51" s="468"/>
      <c r="AB51" s="468"/>
      <c r="AC51" s="468"/>
      <c r="AD51" s="468"/>
      <c r="AE51" s="468"/>
      <c r="AF51" s="468"/>
      <c r="AG51" s="468"/>
      <c r="AH51" s="469"/>
      <c r="AK51" s="334"/>
      <c r="AL51" s="335"/>
      <c r="AM51" s="335"/>
      <c r="AN51" s="335"/>
      <c r="AO51" s="336"/>
      <c r="AP51" s="508"/>
      <c r="AQ51" s="508"/>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480"/>
      <c r="BP51" s="334"/>
      <c r="BQ51" s="335"/>
      <c r="BR51" s="335"/>
      <c r="BS51" s="336"/>
      <c r="BT51" s="59"/>
    </row>
    <row r="52" spans="2:72" ht="11.25" customHeight="1">
      <c r="B52" s="242"/>
      <c r="C52" s="243"/>
      <c r="D52" s="243"/>
      <c r="E52" s="243"/>
      <c r="F52" s="243"/>
      <c r="G52" s="243"/>
      <c r="H52" s="243"/>
      <c r="I52" s="243"/>
      <c r="J52" s="240"/>
      <c r="K52" s="240"/>
      <c r="L52" s="240"/>
      <c r="M52" s="240"/>
      <c r="N52" s="240"/>
      <c r="O52" s="240"/>
      <c r="P52" s="240"/>
      <c r="Q52" s="240"/>
      <c r="R52" s="240"/>
      <c r="S52" s="240"/>
      <c r="T52" s="240"/>
      <c r="U52" s="240"/>
      <c r="V52" s="240"/>
      <c r="W52" s="245"/>
      <c r="X52" s="245"/>
      <c r="Y52" s="245"/>
      <c r="Z52" s="245"/>
      <c r="AA52" s="245"/>
      <c r="AB52" s="245"/>
      <c r="AC52" s="245"/>
      <c r="AD52" s="245"/>
      <c r="AE52" s="245"/>
      <c r="AF52" s="245"/>
      <c r="AG52" s="245"/>
      <c r="AH52" s="246"/>
      <c r="AK52" s="334"/>
      <c r="AL52" s="335"/>
      <c r="AM52" s="335"/>
      <c r="AN52" s="335"/>
      <c r="AO52" s="336"/>
      <c r="AP52" s="508"/>
      <c r="AQ52" s="508"/>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480"/>
      <c r="BP52" s="334"/>
      <c r="BQ52" s="335"/>
      <c r="BR52" s="335"/>
      <c r="BS52" s="336"/>
      <c r="BT52" s="59"/>
    </row>
    <row r="53" spans="2:72" ht="11.25" customHeight="1">
      <c r="B53" s="421">
        <f>IF('特技シート'!B20="","",'特技シート'!B20)</f>
      </c>
      <c r="C53" s="342"/>
      <c r="D53" s="342"/>
      <c r="E53" s="342"/>
      <c r="F53" s="342"/>
      <c r="G53" s="342"/>
      <c r="H53" s="342">
        <f>IF('特技シート'!H20="","",'特技シート'!H20)</f>
      </c>
      <c r="I53" s="342"/>
      <c r="J53" s="374">
        <f>IF('特技シート'!J20="","",'特技シート'!J20)</f>
      </c>
      <c r="K53" s="374"/>
      <c r="L53" s="374"/>
      <c r="M53" s="374"/>
      <c r="N53" s="374"/>
      <c r="O53" s="374">
        <f>IF('特技シート'!O20="","",'特技シート'!O20)</f>
      </c>
      <c r="P53" s="374"/>
      <c r="Q53" s="374"/>
      <c r="R53" s="374"/>
      <c r="S53" s="374">
        <f>IF('特技シート'!S20="","",'特技シート'!S20)</f>
      </c>
      <c r="T53" s="374"/>
      <c r="U53" s="374">
        <f>IF('特技シート'!U20="","",'特技シート'!U20)</f>
      </c>
      <c r="V53" s="374"/>
      <c r="W53" s="468">
        <f>IF('特技シート'!W20="","",'特技シート'!W20)</f>
      </c>
      <c r="X53" s="468"/>
      <c r="Y53" s="468"/>
      <c r="Z53" s="468"/>
      <c r="AA53" s="468"/>
      <c r="AB53" s="468"/>
      <c r="AC53" s="468"/>
      <c r="AD53" s="468"/>
      <c r="AE53" s="468"/>
      <c r="AF53" s="468"/>
      <c r="AG53" s="468"/>
      <c r="AH53" s="469"/>
      <c r="AK53" s="334"/>
      <c r="AL53" s="335"/>
      <c r="AM53" s="335"/>
      <c r="AN53" s="335"/>
      <c r="AO53" s="336"/>
      <c r="AP53" s="508"/>
      <c r="AQ53" s="508"/>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480"/>
      <c r="BP53" s="334"/>
      <c r="BQ53" s="335"/>
      <c r="BR53" s="335"/>
      <c r="BS53" s="336"/>
      <c r="BT53" s="59"/>
    </row>
    <row r="54" spans="2:72" ht="11.25" customHeight="1">
      <c r="B54" s="242"/>
      <c r="C54" s="243"/>
      <c r="D54" s="243"/>
      <c r="E54" s="243"/>
      <c r="F54" s="243"/>
      <c r="G54" s="243"/>
      <c r="H54" s="243"/>
      <c r="I54" s="243"/>
      <c r="J54" s="240"/>
      <c r="K54" s="240"/>
      <c r="L54" s="240"/>
      <c r="M54" s="240"/>
      <c r="N54" s="240"/>
      <c r="O54" s="240"/>
      <c r="P54" s="240"/>
      <c r="Q54" s="240"/>
      <c r="R54" s="240"/>
      <c r="S54" s="240"/>
      <c r="T54" s="240"/>
      <c r="U54" s="240"/>
      <c r="V54" s="240"/>
      <c r="W54" s="245"/>
      <c r="X54" s="245"/>
      <c r="Y54" s="245"/>
      <c r="Z54" s="245"/>
      <c r="AA54" s="245"/>
      <c r="AB54" s="245"/>
      <c r="AC54" s="245"/>
      <c r="AD54" s="245"/>
      <c r="AE54" s="245"/>
      <c r="AF54" s="245"/>
      <c r="AG54" s="245"/>
      <c r="AH54" s="246"/>
      <c r="AK54" s="334"/>
      <c r="AL54" s="335"/>
      <c r="AM54" s="335"/>
      <c r="AN54" s="335"/>
      <c r="AO54" s="336"/>
      <c r="AP54" s="508"/>
      <c r="AQ54" s="508"/>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480"/>
      <c r="BP54" s="334"/>
      <c r="BQ54" s="335"/>
      <c r="BR54" s="335"/>
      <c r="BS54" s="336"/>
      <c r="BT54" s="59"/>
    </row>
    <row r="55" spans="2:72" ht="11.25" customHeight="1" thickBot="1">
      <c r="B55" s="421">
        <f>IF('特技シート'!B22="","",'特技シート'!B22)</f>
      </c>
      <c r="C55" s="342"/>
      <c r="D55" s="342"/>
      <c r="E55" s="342"/>
      <c r="F55" s="342"/>
      <c r="G55" s="342"/>
      <c r="H55" s="342">
        <f>IF('特技シート'!H22="","",'特技シート'!H22)</f>
      </c>
      <c r="I55" s="342"/>
      <c r="J55" s="374">
        <f>IF('特技シート'!J22="","",'特技シート'!J22)</f>
      </c>
      <c r="K55" s="374"/>
      <c r="L55" s="374"/>
      <c r="M55" s="374"/>
      <c r="N55" s="374"/>
      <c r="O55" s="374">
        <f>IF('特技シート'!O22="","",'特技シート'!O22)</f>
      </c>
      <c r="P55" s="374"/>
      <c r="Q55" s="374"/>
      <c r="R55" s="374"/>
      <c r="S55" s="374">
        <f>IF('特技シート'!S22="","",'特技シート'!S22)</f>
      </c>
      <c r="T55" s="374"/>
      <c r="U55" s="374">
        <f>IF('特技シート'!U22="","",'特技シート'!U22)</f>
      </c>
      <c r="V55" s="374"/>
      <c r="W55" s="468">
        <f>IF('特技シート'!W22="","",'特技シート'!W22)</f>
      </c>
      <c r="X55" s="468"/>
      <c r="Y55" s="468"/>
      <c r="Z55" s="468"/>
      <c r="AA55" s="468"/>
      <c r="AB55" s="468"/>
      <c r="AC55" s="468"/>
      <c r="AD55" s="468"/>
      <c r="AE55" s="468"/>
      <c r="AF55" s="468"/>
      <c r="AG55" s="468"/>
      <c r="AH55" s="469"/>
      <c r="AK55" s="315"/>
      <c r="AL55" s="316"/>
      <c r="AM55" s="316"/>
      <c r="AN55" s="316"/>
      <c r="AO55" s="301"/>
      <c r="AP55" s="509"/>
      <c r="AQ55" s="509"/>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481"/>
      <c r="BP55" s="315"/>
      <c r="BQ55" s="316"/>
      <c r="BR55" s="316"/>
      <c r="BS55" s="301"/>
      <c r="BT55" s="59"/>
    </row>
    <row r="56" spans="2:34" ht="11.25" customHeight="1" thickBot="1">
      <c r="B56" s="242"/>
      <c r="C56" s="243"/>
      <c r="D56" s="243"/>
      <c r="E56" s="243"/>
      <c r="F56" s="243"/>
      <c r="G56" s="243"/>
      <c r="H56" s="243"/>
      <c r="I56" s="243"/>
      <c r="J56" s="240"/>
      <c r="K56" s="240"/>
      <c r="L56" s="240"/>
      <c r="M56" s="240"/>
      <c r="N56" s="240"/>
      <c r="O56" s="240"/>
      <c r="P56" s="240"/>
      <c r="Q56" s="240"/>
      <c r="R56" s="240"/>
      <c r="S56" s="240"/>
      <c r="T56" s="240"/>
      <c r="U56" s="240"/>
      <c r="V56" s="240"/>
      <c r="W56" s="245"/>
      <c r="X56" s="245"/>
      <c r="Y56" s="245"/>
      <c r="Z56" s="245"/>
      <c r="AA56" s="245"/>
      <c r="AB56" s="245"/>
      <c r="AC56" s="245"/>
      <c r="AD56" s="245"/>
      <c r="AE56" s="245"/>
      <c r="AF56" s="245"/>
      <c r="AG56" s="245"/>
      <c r="AH56" s="246"/>
    </row>
    <row r="57" spans="2:71" ht="11.25" customHeight="1" thickBot="1">
      <c r="B57" s="421">
        <f>IF('特技シート'!B24="","",'特技シート'!B24)</f>
      </c>
      <c r="C57" s="342"/>
      <c r="D57" s="342"/>
      <c r="E57" s="342"/>
      <c r="F57" s="342"/>
      <c r="G57" s="342"/>
      <c r="H57" s="342">
        <f>IF('特技シート'!H24="","",'特技シート'!H24)</f>
      </c>
      <c r="I57" s="342"/>
      <c r="J57" s="374">
        <f>IF('特技シート'!J24="","",'特技シート'!J24)</f>
      </c>
      <c r="K57" s="374"/>
      <c r="L57" s="374"/>
      <c r="M57" s="374"/>
      <c r="N57" s="374"/>
      <c r="O57" s="374">
        <f>IF('特技シート'!O24="","",'特技シート'!O24)</f>
      </c>
      <c r="P57" s="374"/>
      <c r="Q57" s="374"/>
      <c r="R57" s="374"/>
      <c r="S57" s="374">
        <f>IF('特技シート'!S24="","",'特技シート'!S24)</f>
      </c>
      <c r="T57" s="374"/>
      <c r="U57" s="374">
        <f>IF('特技シート'!U24="","",'特技シート'!U24)</f>
      </c>
      <c r="V57" s="374"/>
      <c r="W57" s="468">
        <f>IF('特技シート'!W24="","",'特技シート'!W24)</f>
      </c>
      <c r="X57" s="468"/>
      <c r="Y57" s="468"/>
      <c r="Z57" s="468"/>
      <c r="AA57" s="468"/>
      <c r="AB57" s="468"/>
      <c r="AC57" s="468"/>
      <c r="AD57" s="468"/>
      <c r="AE57" s="468"/>
      <c r="AF57" s="468"/>
      <c r="AG57" s="468"/>
      <c r="AH57" s="469"/>
      <c r="AK57" s="453" t="s">
        <v>28</v>
      </c>
      <c r="AL57" s="324"/>
      <c r="AM57" s="324"/>
      <c r="AN57" s="324"/>
      <c r="AO57" s="324"/>
      <c r="AP57" s="324"/>
      <c r="AQ57" s="324"/>
      <c r="AR57" s="324" t="s">
        <v>27</v>
      </c>
      <c r="AS57" s="324"/>
      <c r="AT57" s="324"/>
      <c r="AU57" s="324"/>
      <c r="AV57" s="324"/>
      <c r="AW57" s="324"/>
      <c r="AX57" s="324"/>
      <c r="AY57" s="324"/>
      <c r="AZ57" s="324"/>
      <c r="BA57" s="324"/>
      <c r="BB57" s="467"/>
      <c r="BC57" s="500" t="s">
        <v>156</v>
      </c>
      <c r="BD57" s="324"/>
      <c r="BE57" s="324"/>
      <c r="BF57" s="324"/>
      <c r="BG57" s="324"/>
      <c r="BH57" s="324"/>
      <c r="BI57" s="324"/>
      <c r="BJ57" s="324" t="s">
        <v>27</v>
      </c>
      <c r="BK57" s="324"/>
      <c r="BL57" s="324"/>
      <c r="BM57" s="324"/>
      <c r="BN57" s="324"/>
      <c r="BO57" s="324"/>
      <c r="BP57" s="324"/>
      <c r="BQ57" s="324"/>
      <c r="BR57" s="324"/>
      <c r="BS57" s="467"/>
    </row>
    <row r="58" spans="2:71" ht="11.25" customHeight="1">
      <c r="B58" s="242"/>
      <c r="C58" s="243"/>
      <c r="D58" s="243"/>
      <c r="E58" s="243"/>
      <c r="F58" s="243"/>
      <c r="G58" s="243"/>
      <c r="H58" s="243"/>
      <c r="I58" s="243"/>
      <c r="J58" s="240"/>
      <c r="K58" s="240"/>
      <c r="L58" s="240"/>
      <c r="M58" s="240"/>
      <c r="N58" s="240"/>
      <c r="O58" s="240"/>
      <c r="P58" s="240"/>
      <c r="Q58" s="240"/>
      <c r="R58" s="240"/>
      <c r="S58" s="240"/>
      <c r="T58" s="240"/>
      <c r="U58" s="240"/>
      <c r="V58" s="240"/>
      <c r="W58" s="245"/>
      <c r="X58" s="245"/>
      <c r="Y58" s="245"/>
      <c r="Z58" s="245"/>
      <c r="AA58" s="245"/>
      <c r="AB58" s="245"/>
      <c r="AC58" s="245"/>
      <c r="AD58" s="245"/>
      <c r="AE58" s="245"/>
      <c r="AF58" s="245"/>
      <c r="AG58" s="245"/>
      <c r="AH58" s="246"/>
      <c r="AK58" s="421">
        <f>IF(キャラメイク!A40="","",キャラメイク!A40)</f>
      </c>
      <c r="AL58" s="342"/>
      <c r="AM58" s="342"/>
      <c r="AN58" s="342"/>
      <c r="AO58" s="342"/>
      <c r="AP58" s="342"/>
      <c r="AQ58" s="342"/>
      <c r="AR58" s="454">
        <f>IF(キャラメイク!B40="","",キャラメイク!B40)</f>
      </c>
      <c r="AS58" s="454"/>
      <c r="AT58" s="454"/>
      <c r="AU58" s="454"/>
      <c r="AV58" s="454"/>
      <c r="AW58" s="454"/>
      <c r="AX58" s="454"/>
      <c r="AY58" s="454"/>
      <c r="AZ58" s="454"/>
      <c r="BA58" s="454"/>
      <c r="BB58" s="455"/>
      <c r="BC58" s="203">
        <f>IF(キャラメイク!A45="","",キャラメイク!A45)</f>
      </c>
      <c r="BD58" s="342"/>
      <c r="BE58" s="342"/>
      <c r="BF58" s="342"/>
      <c r="BG58" s="342"/>
      <c r="BH58" s="342"/>
      <c r="BI58" s="342"/>
      <c r="BJ58" s="454">
        <f>IF(キャラメイク!B45="","",キャラメイク!B45)</f>
      </c>
      <c r="BK58" s="454"/>
      <c r="BL58" s="454"/>
      <c r="BM58" s="454"/>
      <c r="BN58" s="454"/>
      <c r="BO58" s="454"/>
      <c r="BP58" s="454"/>
      <c r="BQ58" s="454"/>
      <c r="BR58" s="454"/>
      <c r="BS58" s="455"/>
    </row>
    <row r="59" spans="2:71" ht="11.25" customHeight="1">
      <c r="B59" s="421">
        <f>IF('特技シート'!B26="","",'特技シート'!B26)</f>
      </c>
      <c r="C59" s="342"/>
      <c r="D59" s="342"/>
      <c r="E59" s="342"/>
      <c r="F59" s="342"/>
      <c r="G59" s="342"/>
      <c r="H59" s="342">
        <f>IF('特技シート'!H26="","",'特技シート'!H26)</f>
      </c>
      <c r="I59" s="342"/>
      <c r="J59" s="374">
        <f>IF('特技シート'!J26="","",'特技シート'!J26)</f>
      </c>
      <c r="K59" s="374"/>
      <c r="L59" s="374"/>
      <c r="M59" s="374"/>
      <c r="N59" s="374"/>
      <c r="O59" s="374">
        <f>IF('特技シート'!O26="","",'特技シート'!O26)</f>
      </c>
      <c r="P59" s="374"/>
      <c r="Q59" s="374"/>
      <c r="R59" s="374"/>
      <c r="S59" s="374">
        <f>IF('特技シート'!S26="","",'特技シート'!S26)</f>
      </c>
      <c r="T59" s="374"/>
      <c r="U59" s="374">
        <f>IF('特技シート'!U26="","",'特技シート'!U26)</f>
      </c>
      <c r="V59" s="374"/>
      <c r="W59" s="468">
        <f>IF('特技シート'!W26="","",'特技シート'!W26)</f>
      </c>
      <c r="X59" s="468"/>
      <c r="Y59" s="468"/>
      <c r="Z59" s="468"/>
      <c r="AA59" s="468"/>
      <c r="AB59" s="468"/>
      <c r="AC59" s="468"/>
      <c r="AD59" s="468"/>
      <c r="AE59" s="468"/>
      <c r="AF59" s="468"/>
      <c r="AG59" s="468"/>
      <c r="AH59" s="469"/>
      <c r="AK59" s="242"/>
      <c r="AL59" s="243"/>
      <c r="AM59" s="243"/>
      <c r="AN59" s="243"/>
      <c r="AO59" s="243"/>
      <c r="AP59" s="243"/>
      <c r="AQ59" s="243"/>
      <c r="AR59" s="456"/>
      <c r="AS59" s="456"/>
      <c r="AT59" s="456"/>
      <c r="AU59" s="456"/>
      <c r="AV59" s="456"/>
      <c r="AW59" s="456"/>
      <c r="AX59" s="456"/>
      <c r="AY59" s="456"/>
      <c r="AZ59" s="456"/>
      <c r="BA59" s="456"/>
      <c r="BB59" s="457"/>
      <c r="BC59" s="343"/>
      <c r="BD59" s="243"/>
      <c r="BE59" s="243"/>
      <c r="BF59" s="243"/>
      <c r="BG59" s="243"/>
      <c r="BH59" s="243"/>
      <c r="BI59" s="243"/>
      <c r="BJ59" s="456"/>
      <c r="BK59" s="456"/>
      <c r="BL59" s="456"/>
      <c r="BM59" s="456"/>
      <c r="BN59" s="456"/>
      <c r="BO59" s="456"/>
      <c r="BP59" s="456"/>
      <c r="BQ59" s="456"/>
      <c r="BR59" s="456"/>
      <c r="BS59" s="457"/>
    </row>
    <row r="60" spans="2:71" ht="11.25" customHeight="1">
      <c r="B60" s="242"/>
      <c r="C60" s="243"/>
      <c r="D60" s="243"/>
      <c r="E60" s="243"/>
      <c r="F60" s="243"/>
      <c r="G60" s="243"/>
      <c r="H60" s="243"/>
      <c r="I60" s="243"/>
      <c r="J60" s="240"/>
      <c r="K60" s="240"/>
      <c r="L60" s="240"/>
      <c r="M60" s="240"/>
      <c r="N60" s="240"/>
      <c r="O60" s="240"/>
      <c r="P60" s="240"/>
      <c r="Q60" s="240"/>
      <c r="R60" s="240"/>
      <c r="S60" s="240"/>
      <c r="T60" s="240"/>
      <c r="U60" s="240"/>
      <c r="V60" s="240"/>
      <c r="W60" s="245"/>
      <c r="X60" s="245"/>
      <c r="Y60" s="245"/>
      <c r="Z60" s="245"/>
      <c r="AA60" s="245"/>
      <c r="AB60" s="245"/>
      <c r="AC60" s="245"/>
      <c r="AD60" s="245"/>
      <c r="AE60" s="245"/>
      <c r="AF60" s="245"/>
      <c r="AG60" s="245"/>
      <c r="AH60" s="246"/>
      <c r="AK60" s="242">
        <f>IF(キャラメイク!A41="","",キャラメイク!A41)</f>
      </c>
      <c r="AL60" s="243"/>
      <c r="AM60" s="243"/>
      <c r="AN60" s="243"/>
      <c r="AO60" s="243"/>
      <c r="AP60" s="243"/>
      <c r="AQ60" s="243"/>
      <c r="AR60" s="456">
        <f>IF(キャラメイク!B41="","",キャラメイク!B41)</f>
      </c>
      <c r="AS60" s="456"/>
      <c r="AT60" s="456"/>
      <c r="AU60" s="456"/>
      <c r="AV60" s="456"/>
      <c r="AW60" s="456"/>
      <c r="AX60" s="456"/>
      <c r="AY60" s="456"/>
      <c r="AZ60" s="456"/>
      <c r="BA60" s="456"/>
      <c r="BB60" s="457"/>
      <c r="BC60" s="343">
        <f>IF(キャラメイク!A46="","",キャラメイク!A46)</f>
      </c>
      <c r="BD60" s="243"/>
      <c r="BE60" s="243"/>
      <c r="BF60" s="243"/>
      <c r="BG60" s="243"/>
      <c r="BH60" s="243"/>
      <c r="BI60" s="243"/>
      <c r="BJ60" s="456">
        <f>IF(キャラメイク!B46="","",キャラメイク!B46)</f>
      </c>
      <c r="BK60" s="456"/>
      <c r="BL60" s="456"/>
      <c r="BM60" s="456"/>
      <c r="BN60" s="456"/>
      <c r="BO60" s="456"/>
      <c r="BP60" s="456"/>
      <c r="BQ60" s="456"/>
      <c r="BR60" s="456"/>
      <c r="BS60" s="457"/>
    </row>
    <row r="61" spans="2:71" ht="11.25" customHeight="1">
      <c r="B61" s="421">
        <f>IF('特技シート'!B28="","",'特技シート'!B28)</f>
      </c>
      <c r="C61" s="342"/>
      <c r="D61" s="342"/>
      <c r="E61" s="342"/>
      <c r="F61" s="342"/>
      <c r="G61" s="342"/>
      <c r="H61" s="342">
        <f>IF('特技シート'!H28="","",'特技シート'!H28)</f>
      </c>
      <c r="I61" s="342"/>
      <c r="J61" s="374">
        <f>IF('特技シート'!J28="","",'特技シート'!J28)</f>
      </c>
      <c r="K61" s="374"/>
      <c r="L61" s="374"/>
      <c r="M61" s="374"/>
      <c r="N61" s="374"/>
      <c r="O61" s="374">
        <f>IF('特技シート'!O28="","",'特技シート'!O28)</f>
      </c>
      <c r="P61" s="374"/>
      <c r="Q61" s="374"/>
      <c r="R61" s="374"/>
      <c r="S61" s="374">
        <f>IF('特技シート'!S28="","",'特技シート'!S28)</f>
      </c>
      <c r="T61" s="374"/>
      <c r="U61" s="374">
        <f>IF('特技シート'!U28="","",'特技シート'!U28)</f>
      </c>
      <c r="V61" s="374"/>
      <c r="W61" s="468">
        <f>IF('特技シート'!W28="","",'特技シート'!W28)</f>
      </c>
      <c r="X61" s="468"/>
      <c r="Y61" s="468"/>
      <c r="Z61" s="468"/>
      <c r="AA61" s="468"/>
      <c r="AB61" s="468"/>
      <c r="AC61" s="468"/>
      <c r="AD61" s="468"/>
      <c r="AE61" s="468"/>
      <c r="AF61" s="468"/>
      <c r="AG61" s="468"/>
      <c r="AH61" s="469"/>
      <c r="AK61" s="242"/>
      <c r="AL61" s="243"/>
      <c r="AM61" s="243"/>
      <c r="AN61" s="243"/>
      <c r="AO61" s="243"/>
      <c r="AP61" s="243"/>
      <c r="AQ61" s="243"/>
      <c r="AR61" s="456"/>
      <c r="AS61" s="456"/>
      <c r="AT61" s="456"/>
      <c r="AU61" s="456"/>
      <c r="AV61" s="456"/>
      <c r="AW61" s="456"/>
      <c r="AX61" s="456"/>
      <c r="AY61" s="456"/>
      <c r="AZ61" s="456"/>
      <c r="BA61" s="456"/>
      <c r="BB61" s="457"/>
      <c r="BC61" s="343"/>
      <c r="BD61" s="243"/>
      <c r="BE61" s="243"/>
      <c r="BF61" s="243"/>
      <c r="BG61" s="243"/>
      <c r="BH61" s="243"/>
      <c r="BI61" s="243"/>
      <c r="BJ61" s="456"/>
      <c r="BK61" s="456"/>
      <c r="BL61" s="456"/>
      <c r="BM61" s="456"/>
      <c r="BN61" s="456"/>
      <c r="BO61" s="456"/>
      <c r="BP61" s="456"/>
      <c r="BQ61" s="456"/>
      <c r="BR61" s="456"/>
      <c r="BS61" s="457"/>
    </row>
    <row r="62" spans="2:71" ht="11.25" customHeight="1" thickBot="1">
      <c r="B62" s="254"/>
      <c r="C62" s="255"/>
      <c r="D62" s="255"/>
      <c r="E62" s="255"/>
      <c r="F62" s="255"/>
      <c r="G62" s="255"/>
      <c r="H62" s="255"/>
      <c r="I62" s="255"/>
      <c r="J62" s="257"/>
      <c r="K62" s="257"/>
      <c r="L62" s="257"/>
      <c r="M62" s="257"/>
      <c r="N62" s="257"/>
      <c r="O62" s="257"/>
      <c r="P62" s="257"/>
      <c r="Q62" s="257"/>
      <c r="R62" s="257"/>
      <c r="S62" s="257"/>
      <c r="T62" s="257"/>
      <c r="U62" s="257"/>
      <c r="V62" s="257"/>
      <c r="W62" s="259"/>
      <c r="X62" s="259"/>
      <c r="Y62" s="259"/>
      <c r="Z62" s="259"/>
      <c r="AA62" s="259"/>
      <c r="AB62" s="259"/>
      <c r="AC62" s="259"/>
      <c r="AD62" s="259"/>
      <c r="AE62" s="259"/>
      <c r="AF62" s="259"/>
      <c r="AG62" s="259"/>
      <c r="AH62" s="260"/>
      <c r="AK62" s="242">
        <f>IF(キャラメイク!A42="","",キャラメイク!A42)</f>
      </c>
      <c r="AL62" s="243"/>
      <c r="AM62" s="243"/>
      <c r="AN62" s="243"/>
      <c r="AO62" s="243"/>
      <c r="AP62" s="243"/>
      <c r="AQ62" s="243"/>
      <c r="AR62" s="456">
        <f>IF(キャラメイク!B42="","",キャラメイク!B42)</f>
      </c>
      <c r="AS62" s="456"/>
      <c r="AT62" s="456"/>
      <c r="AU62" s="456"/>
      <c r="AV62" s="456"/>
      <c r="AW62" s="456"/>
      <c r="AX62" s="456"/>
      <c r="AY62" s="456"/>
      <c r="AZ62" s="456"/>
      <c r="BA62" s="456"/>
      <c r="BB62" s="457"/>
      <c r="BC62" s="343">
        <f>IF(キャラメイク!A47="","",キャラメイク!A47)</f>
      </c>
      <c r="BD62" s="243"/>
      <c r="BE62" s="243"/>
      <c r="BF62" s="243"/>
      <c r="BG62" s="243"/>
      <c r="BH62" s="243"/>
      <c r="BI62" s="243"/>
      <c r="BJ62" s="456">
        <f>IF(キャラメイク!B47="","",キャラメイク!B47)</f>
      </c>
      <c r="BK62" s="456"/>
      <c r="BL62" s="456"/>
      <c r="BM62" s="456"/>
      <c r="BN62" s="456"/>
      <c r="BO62" s="456"/>
      <c r="BP62" s="456"/>
      <c r="BQ62" s="456"/>
      <c r="BR62" s="456"/>
      <c r="BS62" s="457"/>
    </row>
    <row r="63" spans="37:71" ht="11.25" customHeight="1" thickBot="1">
      <c r="AK63" s="242"/>
      <c r="AL63" s="243"/>
      <c r="AM63" s="243"/>
      <c r="AN63" s="243"/>
      <c r="AO63" s="243"/>
      <c r="AP63" s="243"/>
      <c r="AQ63" s="243"/>
      <c r="AR63" s="456"/>
      <c r="AS63" s="456"/>
      <c r="AT63" s="456"/>
      <c r="AU63" s="456"/>
      <c r="AV63" s="456"/>
      <c r="AW63" s="456"/>
      <c r="AX63" s="456"/>
      <c r="AY63" s="456"/>
      <c r="AZ63" s="456"/>
      <c r="BA63" s="456"/>
      <c r="BB63" s="457"/>
      <c r="BC63" s="343"/>
      <c r="BD63" s="243"/>
      <c r="BE63" s="243"/>
      <c r="BF63" s="243"/>
      <c r="BG63" s="243"/>
      <c r="BH63" s="243"/>
      <c r="BI63" s="243"/>
      <c r="BJ63" s="456"/>
      <c r="BK63" s="456"/>
      <c r="BL63" s="456"/>
      <c r="BM63" s="456"/>
      <c r="BN63" s="456"/>
      <c r="BO63" s="456"/>
      <c r="BP63" s="456"/>
      <c r="BQ63" s="456"/>
      <c r="BR63" s="456"/>
      <c r="BS63" s="457"/>
    </row>
    <row r="64" spans="2:71" ht="11.25" customHeight="1" thickBot="1">
      <c r="B64" s="394" t="s">
        <v>25</v>
      </c>
      <c r="C64" s="379"/>
      <c r="D64" s="379"/>
      <c r="E64" s="379"/>
      <c r="F64" s="379"/>
      <c r="G64" s="379"/>
      <c r="H64" s="379" t="s">
        <v>27</v>
      </c>
      <c r="I64" s="379"/>
      <c r="J64" s="379"/>
      <c r="K64" s="379"/>
      <c r="L64" s="379"/>
      <c r="M64" s="379"/>
      <c r="N64" s="379"/>
      <c r="O64" s="379"/>
      <c r="P64" s="379"/>
      <c r="Q64" s="395"/>
      <c r="S64" s="394" t="s">
        <v>26</v>
      </c>
      <c r="T64" s="379"/>
      <c r="U64" s="379"/>
      <c r="V64" s="379"/>
      <c r="W64" s="379"/>
      <c r="X64" s="379"/>
      <c r="Y64" s="379" t="s">
        <v>27</v>
      </c>
      <c r="Z64" s="379"/>
      <c r="AA64" s="379"/>
      <c r="AB64" s="379"/>
      <c r="AC64" s="379"/>
      <c r="AD64" s="379"/>
      <c r="AE64" s="379"/>
      <c r="AF64" s="379"/>
      <c r="AG64" s="379"/>
      <c r="AH64" s="395"/>
      <c r="AK64" s="242">
        <f>IF(キャラメイク!A43="","",キャラメイク!A43)</f>
      </c>
      <c r="AL64" s="243"/>
      <c r="AM64" s="243"/>
      <c r="AN64" s="243"/>
      <c r="AO64" s="243"/>
      <c r="AP64" s="243"/>
      <c r="AQ64" s="243"/>
      <c r="AR64" s="456">
        <f>IF(キャラメイク!B43="","",キャラメイク!B43)</f>
      </c>
      <c r="AS64" s="456"/>
      <c r="AT64" s="456"/>
      <c r="AU64" s="456"/>
      <c r="AV64" s="456"/>
      <c r="AW64" s="456"/>
      <c r="AX64" s="456"/>
      <c r="AY64" s="456"/>
      <c r="AZ64" s="456"/>
      <c r="BA64" s="456"/>
      <c r="BB64" s="457"/>
      <c r="BC64" s="343">
        <f>IF(キャラメイク!A48="","",キャラメイク!A48)</f>
      </c>
      <c r="BD64" s="243"/>
      <c r="BE64" s="243"/>
      <c r="BF64" s="243"/>
      <c r="BG64" s="243"/>
      <c r="BH64" s="243"/>
      <c r="BI64" s="243"/>
      <c r="BJ64" s="456">
        <f>IF(キャラメイク!B48="","",キャラメイク!B48)</f>
      </c>
      <c r="BK64" s="456"/>
      <c r="BL64" s="456"/>
      <c r="BM64" s="456"/>
      <c r="BN64" s="456"/>
      <c r="BO64" s="456"/>
      <c r="BP64" s="456"/>
      <c r="BQ64" s="456"/>
      <c r="BR64" s="456"/>
      <c r="BS64" s="457"/>
    </row>
    <row r="65" spans="2:71" ht="11.25" customHeight="1">
      <c r="B65" s="425">
        <f>IF(IF(キャラメイク!$B$29="-",キャラメイク!B30,キャラメイク!B29)="","",IF(キャラメイク!$B$29="-",キャラメイク!B30,キャラメイク!B29))</f>
      </c>
      <c r="C65" s="426"/>
      <c r="D65" s="426"/>
      <c r="E65" s="426"/>
      <c r="F65" s="426"/>
      <c r="G65" s="426"/>
      <c r="H65" s="435">
        <f>IF(IF(キャラメイク!$B$29="-",キャラメイク!C30,キャラメイク!C29)="","",IF(キャラメイク!$B$29="-",キャラメイク!C30,キャラメイク!C29))</f>
      </c>
      <c r="I65" s="435"/>
      <c r="J65" s="435"/>
      <c r="K65" s="435"/>
      <c r="L65" s="435"/>
      <c r="M65" s="435"/>
      <c r="N65" s="435"/>
      <c r="O65" s="435"/>
      <c r="P65" s="435"/>
      <c r="Q65" s="436"/>
      <c r="S65" s="431">
        <f>IF(IF(キャラメイク!$B$33="-",キャラメイク!B34,キャラメイク!B33)="","",IF(キャラメイク!$B$33="-",キャラメイク!B34,キャラメイク!B33))</f>
      </c>
      <c r="T65" s="432"/>
      <c r="U65" s="432"/>
      <c r="V65" s="432"/>
      <c r="W65" s="432"/>
      <c r="X65" s="432"/>
      <c r="Y65" s="501">
        <f>IF(IF(キャラメイク!$B$33="-",キャラメイク!C34,キャラメイク!C33)="","",IF(キャラメイク!$B$33="-",キャラメイク!C34,キャラメイク!C33))</f>
      </c>
      <c r="Z65" s="502"/>
      <c r="AA65" s="502"/>
      <c r="AB65" s="502"/>
      <c r="AC65" s="502"/>
      <c r="AD65" s="502"/>
      <c r="AE65" s="502"/>
      <c r="AF65" s="502"/>
      <c r="AG65" s="502"/>
      <c r="AH65" s="503"/>
      <c r="AK65" s="242"/>
      <c r="AL65" s="243"/>
      <c r="AM65" s="243"/>
      <c r="AN65" s="243"/>
      <c r="AO65" s="243"/>
      <c r="AP65" s="243"/>
      <c r="AQ65" s="243"/>
      <c r="AR65" s="456"/>
      <c r="AS65" s="456"/>
      <c r="AT65" s="456"/>
      <c r="AU65" s="456"/>
      <c r="AV65" s="456"/>
      <c r="AW65" s="456"/>
      <c r="AX65" s="456"/>
      <c r="AY65" s="456"/>
      <c r="AZ65" s="456"/>
      <c r="BA65" s="456"/>
      <c r="BB65" s="457"/>
      <c r="BC65" s="343"/>
      <c r="BD65" s="243"/>
      <c r="BE65" s="243"/>
      <c r="BF65" s="243"/>
      <c r="BG65" s="243"/>
      <c r="BH65" s="243"/>
      <c r="BI65" s="243"/>
      <c r="BJ65" s="456"/>
      <c r="BK65" s="456"/>
      <c r="BL65" s="456"/>
      <c r="BM65" s="456"/>
      <c r="BN65" s="456"/>
      <c r="BO65" s="456"/>
      <c r="BP65" s="456"/>
      <c r="BQ65" s="456"/>
      <c r="BR65" s="456"/>
      <c r="BS65" s="457"/>
    </row>
    <row r="66" spans="2:71" ht="11.25" customHeight="1">
      <c r="B66" s="427"/>
      <c r="C66" s="428"/>
      <c r="D66" s="428"/>
      <c r="E66" s="428"/>
      <c r="F66" s="428"/>
      <c r="G66" s="428"/>
      <c r="H66" s="437"/>
      <c r="I66" s="437"/>
      <c r="J66" s="437"/>
      <c r="K66" s="437"/>
      <c r="L66" s="437"/>
      <c r="M66" s="437"/>
      <c r="N66" s="437"/>
      <c r="O66" s="437"/>
      <c r="P66" s="437"/>
      <c r="Q66" s="438"/>
      <c r="S66" s="433"/>
      <c r="T66" s="434"/>
      <c r="U66" s="434"/>
      <c r="V66" s="434"/>
      <c r="W66" s="434"/>
      <c r="X66" s="434"/>
      <c r="Y66" s="504"/>
      <c r="Z66" s="505"/>
      <c r="AA66" s="505"/>
      <c r="AB66" s="505"/>
      <c r="AC66" s="505"/>
      <c r="AD66" s="505"/>
      <c r="AE66" s="505"/>
      <c r="AF66" s="505"/>
      <c r="AG66" s="505"/>
      <c r="AH66" s="506"/>
      <c r="AK66" s="242">
        <f>IF(キャラメイク!A44="","",キャラメイク!A44)</f>
      </c>
      <c r="AL66" s="243"/>
      <c r="AM66" s="243"/>
      <c r="AN66" s="243"/>
      <c r="AO66" s="243"/>
      <c r="AP66" s="243"/>
      <c r="AQ66" s="243"/>
      <c r="AR66" s="456">
        <f>IF(キャラメイク!B44="","",キャラメイク!B44)</f>
      </c>
      <c r="AS66" s="456"/>
      <c r="AT66" s="456"/>
      <c r="AU66" s="456"/>
      <c r="AV66" s="456"/>
      <c r="AW66" s="456"/>
      <c r="AX66" s="456"/>
      <c r="AY66" s="456"/>
      <c r="AZ66" s="456"/>
      <c r="BA66" s="456"/>
      <c r="BB66" s="457"/>
      <c r="BC66" s="343">
        <f>IF(キャラメイク!A49="","",キャラメイク!A49)</f>
      </c>
      <c r="BD66" s="243"/>
      <c r="BE66" s="243"/>
      <c r="BF66" s="243"/>
      <c r="BG66" s="243"/>
      <c r="BH66" s="243"/>
      <c r="BI66" s="243"/>
      <c r="BJ66" s="456">
        <f>IF(キャラメイク!B49="","",キャラメイク!B49)</f>
      </c>
      <c r="BK66" s="456"/>
      <c r="BL66" s="456"/>
      <c r="BM66" s="456"/>
      <c r="BN66" s="456"/>
      <c r="BO66" s="456"/>
      <c r="BP66" s="456"/>
      <c r="BQ66" s="456"/>
      <c r="BR66" s="456"/>
      <c r="BS66" s="457"/>
    </row>
    <row r="67" spans="2:71" ht="11.25" customHeight="1" thickBot="1">
      <c r="B67" s="427">
        <f>IF(IF(キャラメイク!$B$29="-",キャラメイク!B31,キャラメイク!B30)="","",IF(キャラメイク!$B$29="-",キャラメイク!B31,キャラメイク!B30))</f>
      </c>
      <c r="C67" s="428"/>
      <c r="D67" s="428"/>
      <c r="E67" s="428"/>
      <c r="F67" s="428"/>
      <c r="G67" s="428"/>
      <c r="H67" s="437">
        <f>IF(IF(キャラメイク!$B$29="-",キャラメイク!C31,キャラメイク!C30)="","",IF(キャラメイク!$B$29="-",キャラメイク!C31,キャラメイク!C30))</f>
      </c>
      <c r="I67" s="437"/>
      <c r="J67" s="437"/>
      <c r="K67" s="437"/>
      <c r="L67" s="437"/>
      <c r="M67" s="437"/>
      <c r="N67" s="437"/>
      <c r="O67" s="437"/>
      <c r="P67" s="437"/>
      <c r="Q67" s="438"/>
      <c r="S67" s="433">
        <f>IF(IF(キャラメイク!$B$33="-",キャラメイク!B35,キャラメイク!B34)="","",IF(キャラメイク!$B$33="-",キャラメイク!B35,キャラメイク!B34))</f>
      </c>
      <c r="T67" s="434"/>
      <c r="U67" s="434"/>
      <c r="V67" s="434"/>
      <c r="W67" s="434"/>
      <c r="X67" s="434"/>
      <c r="Y67" s="488">
        <f>IF(IF(キャラメイク!$B$33="-",キャラメイク!C35,キャラメイク!C34)="","",IF(キャラメイク!$B$33="-",キャラメイク!C35,キャラメイク!C34))</f>
      </c>
      <c r="Z67" s="489"/>
      <c r="AA67" s="489"/>
      <c r="AB67" s="489"/>
      <c r="AC67" s="489"/>
      <c r="AD67" s="489"/>
      <c r="AE67" s="489"/>
      <c r="AF67" s="489"/>
      <c r="AG67" s="489"/>
      <c r="AH67" s="490"/>
      <c r="AK67" s="254"/>
      <c r="AL67" s="255"/>
      <c r="AM67" s="255"/>
      <c r="AN67" s="255"/>
      <c r="AO67" s="255"/>
      <c r="AP67" s="255"/>
      <c r="AQ67" s="255"/>
      <c r="AR67" s="459"/>
      <c r="AS67" s="459"/>
      <c r="AT67" s="459"/>
      <c r="AU67" s="459"/>
      <c r="AV67" s="459"/>
      <c r="AW67" s="459"/>
      <c r="AX67" s="459"/>
      <c r="AY67" s="459"/>
      <c r="AZ67" s="459"/>
      <c r="BA67" s="459"/>
      <c r="BB67" s="460"/>
      <c r="BC67" s="424"/>
      <c r="BD67" s="255"/>
      <c r="BE67" s="255"/>
      <c r="BF67" s="255"/>
      <c r="BG67" s="255"/>
      <c r="BH67" s="255"/>
      <c r="BI67" s="255"/>
      <c r="BJ67" s="459"/>
      <c r="BK67" s="459"/>
      <c r="BL67" s="459"/>
      <c r="BM67" s="459"/>
      <c r="BN67" s="459"/>
      <c r="BO67" s="459"/>
      <c r="BP67" s="459"/>
      <c r="BQ67" s="459"/>
      <c r="BR67" s="459"/>
      <c r="BS67" s="460"/>
    </row>
    <row r="68" spans="2:34" ht="11.25" customHeight="1" thickBot="1">
      <c r="B68" s="427"/>
      <c r="C68" s="428"/>
      <c r="D68" s="428"/>
      <c r="E68" s="428"/>
      <c r="F68" s="428"/>
      <c r="G68" s="428"/>
      <c r="H68" s="437"/>
      <c r="I68" s="437"/>
      <c r="J68" s="437"/>
      <c r="K68" s="437"/>
      <c r="L68" s="437"/>
      <c r="M68" s="437"/>
      <c r="N68" s="437"/>
      <c r="O68" s="437"/>
      <c r="P68" s="437"/>
      <c r="Q68" s="438"/>
      <c r="S68" s="486"/>
      <c r="T68" s="487"/>
      <c r="U68" s="487"/>
      <c r="V68" s="487"/>
      <c r="W68" s="487"/>
      <c r="X68" s="487"/>
      <c r="Y68" s="491"/>
      <c r="Z68" s="492"/>
      <c r="AA68" s="492"/>
      <c r="AB68" s="492"/>
      <c r="AC68" s="492"/>
      <c r="AD68" s="492"/>
      <c r="AE68" s="492"/>
      <c r="AF68" s="492"/>
      <c r="AG68" s="492"/>
      <c r="AH68" s="493"/>
    </row>
    <row r="69" spans="2:58" ht="11.25" customHeight="1">
      <c r="B69" s="427">
        <f>IF(IF(キャラメイク!$B$29="-",キャラメイク!B32,キャラメイク!B31)="","",IF(キャラメイク!$B$29="-",キャラメイク!B32,キャラメイク!B31))</f>
      </c>
      <c r="C69" s="428"/>
      <c r="D69" s="428"/>
      <c r="E69" s="428"/>
      <c r="F69" s="428"/>
      <c r="G69" s="428"/>
      <c r="H69" s="437">
        <f>IF(IF(キャラメイク!$B$29="-",キャラメイク!C32,キャラメイク!C31)="","",IF(キャラメイク!$B$29="-",キャラメイク!C32,キャラメイク!C31))</f>
      </c>
      <c r="I69" s="437"/>
      <c r="J69" s="437"/>
      <c r="K69" s="437"/>
      <c r="L69" s="437"/>
      <c r="M69" s="437"/>
      <c r="N69" s="437"/>
      <c r="O69" s="437"/>
      <c r="P69" s="437"/>
      <c r="Q69" s="438"/>
      <c r="R69" s="23"/>
      <c r="S69" s="23"/>
      <c r="T69" s="23"/>
      <c r="U69" s="23"/>
      <c r="V69" s="23"/>
      <c r="W69" s="23"/>
      <c r="X69" s="23"/>
      <c r="Y69" s="23"/>
      <c r="Z69" s="23"/>
      <c r="AA69" s="23"/>
      <c r="AB69" s="23"/>
      <c r="AC69" s="23"/>
      <c r="AD69" s="23"/>
      <c r="AE69" s="23"/>
      <c r="AF69" s="23"/>
      <c r="AG69" s="23"/>
      <c r="AK69" s="402" t="s">
        <v>32</v>
      </c>
      <c r="AL69" s="484"/>
      <c r="AM69" s="391"/>
      <c r="AN69" s="441">
        <f>キャラメイク!B13</f>
        <v>0</v>
      </c>
      <c r="AO69" s="441"/>
      <c r="AP69" s="390"/>
      <c r="AQ69" s="390"/>
      <c r="AR69" s="390"/>
      <c r="AS69" s="390"/>
      <c r="AT69" s="390"/>
      <c r="AU69" s="390"/>
      <c r="AV69" s="391"/>
      <c r="AX69" s="494" t="s">
        <v>185</v>
      </c>
      <c r="AY69" s="495"/>
      <c r="AZ69" s="495"/>
      <c r="BA69" s="495"/>
      <c r="BB69" s="496"/>
      <c r="BC69" s="314">
        <f>キャラメイク!B14</f>
        <v>0</v>
      </c>
      <c r="BD69" s="314"/>
      <c r="BE69" s="314"/>
      <c r="BF69" s="299"/>
    </row>
    <row r="70" spans="2:58" ht="11.25" customHeight="1" thickBot="1">
      <c r="B70" s="429"/>
      <c r="C70" s="430"/>
      <c r="D70" s="430"/>
      <c r="E70" s="430"/>
      <c r="F70" s="430"/>
      <c r="G70" s="430"/>
      <c r="H70" s="439"/>
      <c r="I70" s="439"/>
      <c r="J70" s="439"/>
      <c r="K70" s="439"/>
      <c r="L70" s="439"/>
      <c r="M70" s="439"/>
      <c r="N70" s="439"/>
      <c r="O70" s="439"/>
      <c r="P70" s="439"/>
      <c r="Q70" s="440"/>
      <c r="R70" s="22"/>
      <c r="S70" s="22"/>
      <c r="T70" s="22"/>
      <c r="U70" s="22"/>
      <c r="V70" s="22"/>
      <c r="W70" s="22"/>
      <c r="X70" s="22"/>
      <c r="Y70" s="22"/>
      <c r="Z70" s="22"/>
      <c r="AA70" s="22"/>
      <c r="AB70" s="22"/>
      <c r="AC70" s="22"/>
      <c r="AD70" s="22"/>
      <c r="AE70" s="22"/>
      <c r="AF70" s="22"/>
      <c r="AG70" s="22"/>
      <c r="AK70" s="254"/>
      <c r="AL70" s="485"/>
      <c r="AM70" s="392"/>
      <c r="AN70" s="424"/>
      <c r="AO70" s="424"/>
      <c r="AP70" s="255"/>
      <c r="AQ70" s="255"/>
      <c r="AR70" s="255"/>
      <c r="AS70" s="255"/>
      <c r="AT70" s="255"/>
      <c r="AU70" s="255"/>
      <c r="AV70" s="392"/>
      <c r="AX70" s="497"/>
      <c r="AY70" s="498"/>
      <c r="AZ70" s="498"/>
      <c r="BA70" s="498"/>
      <c r="BB70" s="499"/>
      <c r="BC70" s="316"/>
      <c r="BD70" s="316"/>
      <c r="BE70" s="316"/>
      <c r="BF70" s="301"/>
    </row>
    <row r="71" ht="11.25" customHeight="1">
      <c r="BL71" s="114" t="s">
        <v>683</v>
      </c>
    </row>
    <row r="72" ht="11.25" customHeight="1"/>
    <row r="73" ht="11.2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428">
    <mergeCell ref="C21:E22"/>
    <mergeCell ref="L21:N22"/>
    <mergeCell ref="M17:M18"/>
    <mergeCell ref="N17:Q18"/>
    <mergeCell ref="K13:L14"/>
    <mergeCell ref="K15:L16"/>
    <mergeCell ref="M15:M16"/>
    <mergeCell ref="N15:Q16"/>
    <mergeCell ref="M13:M14"/>
    <mergeCell ref="N13:Q14"/>
    <mergeCell ref="AK69:AM70"/>
    <mergeCell ref="AN69:AV70"/>
    <mergeCell ref="AK66:AQ67"/>
    <mergeCell ref="S67:X68"/>
    <mergeCell ref="Y67:AH68"/>
    <mergeCell ref="AX69:BB70"/>
    <mergeCell ref="BC69:BF70"/>
    <mergeCell ref="BC57:BI57"/>
    <mergeCell ref="BD42:BF43"/>
    <mergeCell ref="BD44:BF45"/>
    <mergeCell ref="BG46:BI55"/>
    <mergeCell ref="W49:AH50"/>
    <mergeCell ref="W51:AH52"/>
    <mergeCell ref="AK60:AQ61"/>
    <mergeCell ref="Y64:AH64"/>
    <mergeCell ref="Y65:AH66"/>
    <mergeCell ref="W53:AH54"/>
    <mergeCell ref="W55:AH56"/>
    <mergeCell ref="W57:AH58"/>
    <mergeCell ref="AR60:BB61"/>
    <mergeCell ref="U57:V58"/>
    <mergeCell ref="AK46:AO55"/>
    <mergeCell ref="AP42:AS43"/>
    <mergeCell ref="AP46:AS55"/>
    <mergeCell ref="BP42:BS43"/>
    <mergeCell ref="BC58:BI59"/>
    <mergeCell ref="BC60:BI61"/>
    <mergeCell ref="BJ62:BS63"/>
    <mergeCell ref="AZ46:BC55"/>
    <mergeCell ref="W59:AH60"/>
    <mergeCell ref="W61:AH62"/>
    <mergeCell ref="BJ57:BS57"/>
    <mergeCell ref="BJ58:BS59"/>
    <mergeCell ref="BJ60:BS61"/>
    <mergeCell ref="AK57:AQ57"/>
    <mergeCell ref="AK58:AQ59"/>
    <mergeCell ref="AZ42:BC43"/>
    <mergeCell ref="AZ44:BC45"/>
    <mergeCell ref="BG42:BI43"/>
    <mergeCell ref="BG44:BI45"/>
    <mergeCell ref="AW42:AY43"/>
    <mergeCell ref="W43:AH44"/>
    <mergeCell ref="BM46:BO55"/>
    <mergeCell ref="AT42:AV43"/>
    <mergeCell ref="AR57:BB57"/>
    <mergeCell ref="AT46:AV55"/>
    <mergeCell ref="AN42:AO43"/>
    <mergeCell ref="AN44:AO45"/>
    <mergeCell ref="BM42:BO43"/>
    <mergeCell ref="BM44:BO45"/>
    <mergeCell ref="AZ36:BC37"/>
    <mergeCell ref="BD36:BF37"/>
    <mergeCell ref="BD38:BF39"/>
    <mergeCell ref="BJ44:BL45"/>
    <mergeCell ref="AZ40:BC41"/>
    <mergeCell ref="BD40:BF41"/>
    <mergeCell ref="BG40:BI41"/>
    <mergeCell ref="AZ38:BC39"/>
    <mergeCell ref="BG38:BI39"/>
    <mergeCell ref="BG36:BI37"/>
    <mergeCell ref="AW40:AY41"/>
    <mergeCell ref="AW34:AY35"/>
    <mergeCell ref="AT40:AV41"/>
    <mergeCell ref="AN36:AO37"/>
    <mergeCell ref="AN38:AO39"/>
    <mergeCell ref="AN40:AO41"/>
    <mergeCell ref="BM36:BO37"/>
    <mergeCell ref="BM38:BO39"/>
    <mergeCell ref="BM40:BO41"/>
    <mergeCell ref="BJ34:BL35"/>
    <mergeCell ref="BG34:BI35"/>
    <mergeCell ref="BJ36:BL37"/>
    <mergeCell ref="BJ38:BL39"/>
    <mergeCell ref="AT38:AV39"/>
    <mergeCell ref="AW38:AY39"/>
    <mergeCell ref="AP36:AS37"/>
    <mergeCell ref="AT36:AV37"/>
    <mergeCell ref="AW36:AY37"/>
    <mergeCell ref="BD34:BF35"/>
    <mergeCell ref="AK26:AM27"/>
    <mergeCell ref="AK32:AM33"/>
    <mergeCell ref="AP32:AS33"/>
    <mergeCell ref="U32:W32"/>
    <mergeCell ref="AA35:AD37"/>
    <mergeCell ref="AE35:AH37"/>
    <mergeCell ref="S47:T48"/>
    <mergeCell ref="B51:G52"/>
    <mergeCell ref="H51:I52"/>
    <mergeCell ref="B49:G50"/>
    <mergeCell ref="H49:I50"/>
    <mergeCell ref="J49:N50"/>
    <mergeCell ref="O49:R50"/>
    <mergeCell ref="S49:T50"/>
    <mergeCell ref="U49:V50"/>
    <mergeCell ref="S42:T42"/>
    <mergeCell ref="J42:N42"/>
    <mergeCell ref="H43:I44"/>
    <mergeCell ref="J43:N44"/>
    <mergeCell ref="O43:R44"/>
    <mergeCell ref="S43:T44"/>
    <mergeCell ref="U43:V44"/>
    <mergeCell ref="Y38:Z40"/>
    <mergeCell ref="AP40:AS41"/>
    <mergeCell ref="AE38:AH40"/>
    <mergeCell ref="U33:W34"/>
    <mergeCell ref="W45:AH46"/>
    <mergeCell ref="W47:AH48"/>
    <mergeCell ref="J47:N48"/>
    <mergeCell ref="O45:R46"/>
    <mergeCell ref="S45:T46"/>
    <mergeCell ref="J45:N46"/>
    <mergeCell ref="U39:W40"/>
    <mergeCell ref="L37:N38"/>
    <mergeCell ref="O37:Q38"/>
    <mergeCell ref="R37:T38"/>
    <mergeCell ref="U37:W38"/>
    <mergeCell ref="U42:V42"/>
    <mergeCell ref="O39:Q40"/>
    <mergeCell ref="R39:T40"/>
    <mergeCell ref="L35:N36"/>
    <mergeCell ref="O35:Q36"/>
    <mergeCell ref="R35:T36"/>
    <mergeCell ref="U35:W36"/>
    <mergeCell ref="AA38:AD40"/>
    <mergeCell ref="I33:K34"/>
    <mergeCell ref="L33:N34"/>
    <mergeCell ref="O33:Q34"/>
    <mergeCell ref="AW44:AY45"/>
    <mergeCell ref="AW46:AY55"/>
    <mergeCell ref="W42:AH42"/>
    <mergeCell ref="I35:K36"/>
    <mergeCell ref="B61:G62"/>
    <mergeCell ref="H61:I62"/>
    <mergeCell ref="J61:N62"/>
    <mergeCell ref="O61:R62"/>
    <mergeCell ref="S61:T62"/>
    <mergeCell ref="U61:V62"/>
    <mergeCell ref="AP38:AS39"/>
    <mergeCell ref="U47:V48"/>
    <mergeCell ref="B45:G46"/>
    <mergeCell ref="H45:I46"/>
    <mergeCell ref="B59:G60"/>
    <mergeCell ref="H59:I60"/>
    <mergeCell ref="J59:N60"/>
    <mergeCell ref="O59:R60"/>
    <mergeCell ref="S59:T60"/>
    <mergeCell ref="U59:V60"/>
    <mergeCell ref="H53:I54"/>
    <mergeCell ref="J53:N54"/>
    <mergeCell ref="O53:R54"/>
    <mergeCell ref="O47:R48"/>
    <mergeCell ref="O57:R58"/>
    <mergeCell ref="S57:T58"/>
    <mergeCell ref="AR58:BB59"/>
    <mergeCell ref="BD46:BF55"/>
    <mergeCell ref="U45:V46"/>
    <mergeCell ref="BJ66:BS67"/>
    <mergeCell ref="AK62:AQ63"/>
    <mergeCell ref="AK64:AQ65"/>
    <mergeCell ref="AR62:BB63"/>
    <mergeCell ref="AR64:BB65"/>
    <mergeCell ref="AR66:BB67"/>
    <mergeCell ref="BC62:BI63"/>
    <mergeCell ref="BC64:BI65"/>
    <mergeCell ref="BC66:BI67"/>
    <mergeCell ref="BJ64:BS65"/>
    <mergeCell ref="O51:R52"/>
    <mergeCell ref="S51:T52"/>
    <mergeCell ref="U51:V52"/>
    <mergeCell ref="S53:T54"/>
    <mergeCell ref="U53:V54"/>
    <mergeCell ref="BJ46:BL55"/>
    <mergeCell ref="AK34:AM45"/>
    <mergeCell ref="AP44:AS45"/>
    <mergeCell ref="AT44:AV45"/>
    <mergeCell ref="BG30:BI31"/>
    <mergeCell ref="BG22:BI23"/>
    <mergeCell ref="AT32:AV33"/>
    <mergeCell ref="AW32:AY33"/>
    <mergeCell ref="BG32:BI33"/>
    <mergeCell ref="BD28:BF29"/>
    <mergeCell ref="BD30:BF31"/>
    <mergeCell ref="AW22:AY23"/>
    <mergeCell ref="B55:G56"/>
    <mergeCell ref="H55:I56"/>
    <mergeCell ref="J55:N56"/>
    <mergeCell ref="O55:R56"/>
    <mergeCell ref="S55:T56"/>
    <mergeCell ref="U55:V56"/>
    <mergeCell ref="B47:G48"/>
    <mergeCell ref="H47:I48"/>
    <mergeCell ref="B42:G42"/>
    <mergeCell ref="H42:I42"/>
    <mergeCell ref="B43:G44"/>
    <mergeCell ref="O42:R42"/>
    <mergeCell ref="AW26:AY27"/>
    <mergeCell ref="AW30:AY31"/>
    <mergeCell ref="AN28:AO29"/>
    <mergeCell ref="AN30:AO31"/>
    <mergeCell ref="BD22:BF23"/>
    <mergeCell ref="BD24:BF25"/>
    <mergeCell ref="BD26:BF27"/>
    <mergeCell ref="AP34:AS35"/>
    <mergeCell ref="AT34:AV35"/>
    <mergeCell ref="AE31:AH31"/>
    <mergeCell ref="Y32:Z34"/>
    <mergeCell ref="Y35:Z37"/>
    <mergeCell ref="AA32:AD34"/>
    <mergeCell ref="AE32:AH34"/>
    <mergeCell ref="AW24:AY25"/>
    <mergeCell ref="AN34:AO35"/>
    <mergeCell ref="AN32:AO33"/>
    <mergeCell ref="AK28:AM29"/>
    <mergeCell ref="AK30:AM31"/>
    <mergeCell ref="AP28:AS29"/>
    <mergeCell ref="AT28:AV29"/>
    <mergeCell ref="AW28:AY29"/>
    <mergeCell ref="AP30:AS31"/>
    <mergeCell ref="AT30:AV31"/>
    <mergeCell ref="X23:AA23"/>
    <mergeCell ref="AK22:AM23"/>
    <mergeCell ref="AN26:AO27"/>
    <mergeCell ref="AP26:AS27"/>
    <mergeCell ref="B65:G66"/>
    <mergeCell ref="B67:G68"/>
    <mergeCell ref="B69:G70"/>
    <mergeCell ref="B64:G64"/>
    <mergeCell ref="S64:X64"/>
    <mergeCell ref="S65:X66"/>
    <mergeCell ref="H64:Q64"/>
    <mergeCell ref="H65:Q66"/>
    <mergeCell ref="H67:Q68"/>
    <mergeCell ref="H69:Q70"/>
    <mergeCell ref="B57:G58"/>
    <mergeCell ref="H57:I58"/>
    <mergeCell ref="J57:N58"/>
    <mergeCell ref="B35:B36"/>
    <mergeCell ref="B37:B38"/>
    <mergeCell ref="C35:E36"/>
    <mergeCell ref="F35:H36"/>
    <mergeCell ref="B39:B40"/>
    <mergeCell ref="C39:E40"/>
    <mergeCell ref="F39:H40"/>
    <mergeCell ref="J51:N52"/>
    <mergeCell ref="I39:K40"/>
    <mergeCell ref="L39:N40"/>
    <mergeCell ref="C37:E38"/>
    <mergeCell ref="F37:H38"/>
    <mergeCell ref="I37:K38"/>
    <mergeCell ref="B53:G54"/>
    <mergeCell ref="R33:T34"/>
    <mergeCell ref="F20:H20"/>
    <mergeCell ref="I20:K20"/>
    <mergeCell ref="L20:N20"/>
    <mergeCell ref="O20:Q20"/>
    <mergeCell ref="F21:H22"/>
    <mergeCell ref="I21:K22"/>
    <mergeCell ref="R32:T32"/>
    <mergeCell ref="B24:U29"/>
    <mergeCell ref="S2:AH21"/>
    <mergeCell ref="Y31:Z31"/>
    <mergeCell ref="AA31:AD31"/>
    <mergeCell ref="C33:E34"/>
    <mergeCell ref="R3:R6"/>
    <mergeCell ref="C30:H30"/>
    <mergeCell ref="AC24:AH25"/>
    <mergeCell ref="AC26:AH27"/>
    <mergeCell ref="AC28:AH29"/>
    <mergeCell ref="W24:AB25"/>
    <mergeCell ref="W26:AB27"/>
    <mergeCell ref="W28:AB29"/>
    <mergeCell ref="B17:C18"/>
    <mergeCell ref="D17:I18"/>
    <mergeCell ref="K17:L18"/>
    <mergeCell ref="AK3:AM11"/>
    <mergeCell ref="AZ3:BC11"/>
    <mergeCell ref="BD3:BF11"/>
    <mergeCell ref="BJ3:BL11"/>
    <mergeCell ref="AN16:AO17"/>
    <mergeCell ref="AK12:AM13"/>
    <mergeCell ref="B32:B34"/>
    <mergeCell ref="C32:E32"/>
    <mergeCell ref="F32:H32"/>
    <mergeCell ref="I32:K32"/>
    <mergeCell ref="L32:N32"/>
    <mergeCell ref="O32:Q32"/>
    <mergeCell ref="B15:C16"/>
    <mergeCell ref="D15:I16"/>
    <mergeCell ref="B8:F8"/>
    <mergeCell ref="B10:F10"/>
    <mergeCell ref="G8:Q9"/>
    <mergeCell ref="G10:Q11"/>
    <mergeCell ref="B13:C14"/>
    <mergeCell ref="D13:I14"/>
    <mergeCell ref="O21:Q22"/>
    <mergeCell ref="B20:B22"/>
    <mergeCell ref="C20:E20"/>
    <mergeCell ref="F33:H34"/>
    <mergeCell ref="BJ18:BL19"/>
    <mergeCell ref="BD20:BF21"/>
    <mergeCell ref="BJ20:BL21"/>
    <mergeCell ref="AW20:AY21"/>
    <mergeCell ref="BM20:BO21"/>
    <mergeCell ref="AT12:AV13"/>
    <mergeCell ref="AT18:AV19"/>
    <mergeCell ref="AW2:AY2"/>
    <mergeCell ref="AZ2:BC2"/>
    <mergeCell ref="BD2:BF2"/>
    <mergeCell ref="AZ14:BC15"/>
    <mergeCell ref="AZ16:BC17"/>
    <mergeCell ref="AZ18:BC19"/>
    <mergeCell ref="AZ20:BC21"/>
    <mergeCell ref="AT2:AV2"/>
    <mergeCell ref="BG20:BI21"/>
    <mergeCell ref="AW18:AY19"/>
    <mergeCell ref="BD18:BF19"/>
    <mergeCell ref="BG18:BI19"/>
    <mergeCell ref="BJ16:BL17"/>
    <mergeCell ref="AN3:AO11"/>
    <mergeCell ref="AN12:AO13"/>
    <mergeCell ref="AN14:AO15"/>
    <mergeCell ref="AW14:AY15"/>
    <mergeCell ref="AT16:AV17"/>
    <mergeCell ref="AW16:AY17"/>
    <mergeCell ref="AK14:AM15"/>
    <mergeCell ref="BM2:BO2"/>
    <mergeCell ref="AP3:AS11"/>
    <mergeCell ref="AT3:AV11"/>
    <mergeCell ref="AW3:AY11"/>
    <mergeCell ref="BJ2:BL2"/>
    <mergeCell ref="AW12:AY13"/>
    <mergeCell ref="AP2:AS2"/>
    <mergeCell ref="BJ12:BL13"/>
    <mergeCell ref="AZ12:BC13"/>
    <mergeCell ref="BD12:BF13"/>
    <mergeCell ref="BD14:BF15"/>
    <mergeCell ref="BD16:BF17"/>
    <mergeCell ref="AP14:AS15"/>
    <mergeCell ref="AT14:AV15"/>
    <mergeCell ref="AP16:AS17"/>
    <mergeCell ref="BM3:BO11"/>
    <mergeCell ref="BJ14:BL15"/>
    <mergeCell ref="AP12:AS13"/>
    <mergeCell ref="AP20:AS21"/>
    <mergeCell ref="AP22:AS23"/>
    <mergeCell ref="AT22:AV23"/>
    <mergeCell ref="AN22:AO23"/>
    <mergeCell ref="AN24:AO25"/>
    <mergeCell ref="AK18:AM19"/>
    <mergeCell ref="AK20:AM21"/>
    <mergeCell ref="AT20:AV21"/>
    <mergeCell ref="AN20:AO21"/>
    <mergeCell ref="AP18:AS19"/>
    <mergeCell ref="AP24:AS25"/>
    <mergeCell ref="AT24:AV25"/>
    <mergeCell ref="AN18:AO19"/>
    <mergeCell ref="AK24:AM25"/>
    <mergeCell ref="AK16:AM17"/>
    <mergeCell ref="AT26:AV27"/>
    <mergeCell ref="BM26:BO27"/>
    <mergeCell ref="BM28:BO29"/>
    <mergeCell ref="BM30:BO31"/>
    <mergeCell ref="BM34:BO35"/>
    <mergeCell ref="AZ22:BC23"/>
    <mergeCell ref="AZ24:BC25"/>
    <mergeCell ref="AZ26:BC27"/>
    <mergeCell ref="AZ28:BC29"/>
    <mergeCell ref="BM32:BO33"/>
    <mergeCell ref="AZ32:BC33"/>
    <mergeCell ref="BD32:BF33"/>
    <mergeCell ref="BJ32:BL33"/>
    <mergeCell ref="AZ30:BC31"/>
    <mergeCell ref="AZ34:BC35"/>
    <mergeCell ref="BJ26:BL27"/>
    <mergeCell ref="BJ28:BL29"/>
    <mergeCell ref="BJ22:BL23"/>
    <mergeCell ref="BJ24:BL25"/>
    <mergeCell ref="BJ30:BL31"/>
    <mergeCell ref="BM22:BO23"/>
    <mergeCell ref="BM24:BO25"/>
    <mergeCell ref="BG24:BI25"/>
    <mergeCell ref="BG26:BI27"/>
    <mergeCell ref="BG28:BI29"/>
    <mergeCell ref="BP2:BS11"/>
    <mergeCell ref="AK2:AO2"/>
    <mergeCell ref="BG2:BI2"/>
    <mergeCell ref="BG3:BI11"/>
    <mergeCell ref="BG12:BI13"/>
    <mergeCell ref="BG14:BI15"/>
    <mergeCell ref="BG16:BI17"/>
    <mergeCell ref="BP46:BS55"/>
    <mergeCell ref="BP20:BQ21"/>
    <mergeCell ref="BR20:BS21"/>
    <mergeCell ref="BP44:BS45"/>
    <mergeCell ref="BJ42:BL43"/>
    <mergeCell ref="BP26:BS27"/>
    <mergeCell ref="BP28:BS29"/>
    <mergeCell ref="BP30:BS31"/>
    <mergeCell ref="BP32:BS33"/>
    <mergeCell ref="BP34:BS35"/>
    <mergeCell ref="BP36:BS37"/>
    <mergeCell ref="BP38:BS39"/>
    <mergeCell ref="BP40:BS41"/>
    <mergeCell ref="BJ40:BL41"/>
    <mergeCell ref="BP22:BS23"/>
    <mergeCell ref="BP24:BS25"/>
    <mergeCell ref="BR12:BS13"/>
    <mergeCell ref="BR14:BS15"/>
    <mergeCell ref="BP16:BQ17"/>
    <mergeCell ref="BR16:BS17"/>
    <mergeCell ref="BP18:BQ19"/>
    <mergeCell ref="BR18:BS19"/>
    <mergeCell ref="BM12:BO13"/>
    <mergeCell ref="BM14:BO15"/>
    <mergeCell ref="BM16:BO17"/>
    <mergeCell ref="BM18:BO19"/>
    <mergeCell ref="BP12:BQ13"/>
    <mergeCell ref="BP14:BQ15"/>
  </mergeCells>
  <printOptions horizontalCentered="1" verticalCentered="1"/>
  <pageMargins left="0.7" right="0.7" top="0.6968503937007874" bottom="0.6968503937007874" header="0.3" footer="0.3"/>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P30"/>
  <sheetViews>
    <sheetView zoomScale="80" zoomScaleNormal="80" zoomScalePageLayoutView="0" workbookViewId="0" topLeftCell="A1">
      <selection activeCell="B2" sqref="B2"/>
    </sheetView>
  </sheetViews>
  <sheetFormatPr defaultColWidth="9.140625" defaultRowHeight="15"/>
  <cols>
    <col min="1" max="1" width="5.57421875" style="0" customWidth="1"/>
    <col min="2" max="2" width="25.57421875" style="0" customWidth="1"/>
    <col min="3" max="6" width="18.57421875" style="0" customWidth="1"/>
    <col min="7" max="7" width="10.57421875" style="0" customWidth="1"/>
    <col min="9" max="9" width="18.57421875" style="0" customWidth="1"/>
    <col min="10" max="10" width="10.57421875" style="0" customWidth="1"/>
    <col min="11" max="11" width="5.57421875" style="0" customWidth="1"/>
    <col min="12" max="12" width="18.57421875" style="0" customWidth="1"/>
    <col min="13" max="13" width="10.57421875" style="131" customWidth="1"/>
    <col min="14" max="14" width="5.57421875" style="0" customWidth="1"/>
    <col min="15" max="15" width="18.57421875" style="0" customWidth="1"/>
    <col min="16" max="16" width="10.57421875" style="131" customWidth="1"/>
  </cols>
  <sheetData>
    <row r="1" spans="1:16" ht="13.5">
      <c r="A1" s="127" t="s">
        <v>36</v>
      </c>
      <c r="B1" s="127" t="s">
        <v>20</v>
      </c>
      <c r="C1" s="127" t="s">
        <v>570</v>
      </c>
      <c r="D1" s="127" t="s">
        <v>571</v>
      </c>
      <c r="E1" s="127" t="s">
        <v>572</v>
      </c>
      <c r="F1" s="127" t="s">
        <v>573</v>
      </c>
      <c r="G1" s="127" t="s">
        <v>629</v>
      </c>
      <c r="H1" s="47"/>
      <c r="I1" s="129" t="s">
        <v>574</v>
      </c>
      <c r="J1" s="129" t="s">
        <v>575</v>
      </c>
      <c r="L1" s="129" t="s">
        <v>605</v>
      </c>
      <c r="M1" s="133" t="s">
        <v>32</v>
      </c>
      <c r="O1" s="129" t="s">
        <v>606</v>
      </c>
      <c r="P1" s="133" t="s">
        <v>32</v>
      </c>
    </row>
    <row r="2" spans="1:16" ht="13.5">
      <c r="A2" s="127" t="s">
        <v>318</v>
      </c>
      <c r="B2" s="134">
        <f>IF(キャラメイク!G17="","",キャラメイク!G17)</f>
      </c>
      <c r="C2" s="128"/>
      <c r="D2" s="128"/>
      <c r="E2" s="128"/>
      <c r="F2" s="128"/>
      <c r="G2" s="135">
        <f>IF(B2="","",SUM(IF(C2="",0,VLOOKUP(C2,$I$2:$J$30,2,FALSE)),IF(D2="",0,VLOOKUP(D2,$I$2:$J$30,2,FALSE)),IF(E2="",0,VLOOKUP(E2,$I$2:$J$30,2,FALSE)),IF(F2="",0,VLOOKUP(F2,$I$2:$J$30,2,FALSE))))</f>
      </c>
      <c r="I2" s="93" t="s">
        <v>576</v>
      </c>
      <c r="J2" s="132">
        <v>3000</v>
      </c>
      <c r="L2" s="93" t="s">
        <v>586</v>
      </c>
      <c r="M2" s="132">
        <v>5000</v>
      </c>
      <c r="O2" s="93" t="s">
        <v>608</v>
      </c>
      <c r="P2" s="132">
        <v>3000</v>
      </c>
    </row>
    <row r="3" spans="1:16" ht="13.5">
      <c r="A3" s="127" t="s">
        <v>319</v>
      </c>
      <c r="B3" s="134">
        <f>IF(OR(キャラメイク!G18="",キャラメイク!F18="盾"),"",キャラメイク!G18)</f>
      </c>
      <c r="C3" s="128"/>
      <c r="D3" s="128"/>
      <c r="E3" s="128"/>
      <c r="F3" s="128"/>
      <c r="G3" s="135">
        <f>IF(B3="","",SUM(IF(C3="",0,VLOOKUP(C3,$I$2:$J$30,2,FALSE)),IF(D3="",0,VLOOKUP(D3,$I$2:$J$30,2,FALSE)),IF(E3="",0,VLOOKUP(E3,$I$2:$J$30,2,FALSE)),IF(F3="",0,VLOOKUP(F3,$I$2:$J$30,2,FALSE))))</f>
      </c>
      <c r="I3" s="93" t="s">
        <v>577</v>
      </c>
      <c r="J3" s="132">
        <v>9000</v>
      </c>
      <c r="L3" s="93" t="s">
        <v>587</v>
      </c>
      <c r="M3" s="132">
        <v>15000</v>
      </c>
      <c r="O3" s="93" t="s">
        <v>609</v>
      </c>
      <c r="P3" s="132">
        <v>9000</v>
      </c>
    </row>
    <row r="4" spans="1:16" ht="13.5">
      <c r="A4" s="127" t="s">
        <v>150</v>
      </c>
      <c r="B4" s="134">
        <f>IF(OR(キャラメイク!G18="",キャラメイク!F18="武器2"),"",キャラメイク!G18)</f>
      </c>
      <c r="C4" s="128"/>
      <c r="D4" s="128"/>
      <c r="E4" s="128"/>
      <c r="F4" s="130"/>
      <c r="G4" s="135">
        <f>IF(B4="","",SUM(IF(C4="",0,VLOOKUP(C4,$L$2:$M$10,2,FALSE)),IF(D4="",0,VLOOKUP(D4,$L$2:$M$10,2,FALSE)),IF(E4="",0,VLOOKUP(E4,$L$2:$M$10,2,FALSE))))</f>
      </c>
      <c r="I4" s="93" t="s">
        <v>578</v>
      </c>
      <c r="J4" s="132">
        <v>18000</v>
      </c>
      <c r="L4" s="93" t="s">
        <v>604</v>
      </c>
      <c r="M4" s="132">
        <v>30000</v>
      </c>
      <c r="O4" s="93" t="s">
        <v>610</v>
      </c>
      <c r="P4" s="132">
        <v>18000</v>
      </c>
    </row>
    <row r="5" spans="1:16" ht="13.5">
      <c r="A5" s="127" t="s">
        <v>33</v>
      </c>
      <c r="B5" s="134">
        <f>IF(キャラメイク!G19="","",キャラメイク!G19)</f>
      </c>
      <c r="C5" s="128"/>
      <c r="D5" s="128"/>
      <c r="E5" s="128"/>
      <c r="F5" s="130"/>
      <c r="G5" s="135">
        <f>IF(B5="","",SUM(IF(C5="",0,VLOOKUP(C5,$O$2:$P$25,2,FALSE)),IF(D5="",0,VLOOKUP(D5,$O$2:$P$25,2,FALSE)),IF(E5="",0,VLOOKUP(E5,$O$2:$P$25,2,FALSE))))</f>
      </c>
      <c r="I5" s="93" t="s">
        <v>579</v>
      </c>
      <c r="J5" s="132">
        <v>30000</v>
      </c>
      <c r="L5" s="93" t="s">
        <v>596</v>
      </c>
      <c r="M5" s="132">
        <v>5000</v>
      </c>
      <c r="O5" s="93" t="s">
        <v>611</v>
      </c>
      <c r="P5" s="132">
        <v>30000</v>
      </c>
    </row>
    <row r="6" spans="9:16" ht="13.5">
      <c r="I6" s="93" t="s">
        <v>580</v>
      </c>
      <c r="J6" s="132">
        <v>45000</v>
      </c>
      <c r="L6" s="93" t="s">
        <v>597</v>
      </c>
      <c r="M6" s="132">
        <v>15000</v>
      </c>
      <c r="O6" s="93" t="s">
        <v>612</v>
      </c>
      <c r="P6" s="132">
        <v>45000</v>
      </c>
    </row>
    <row r="7" spans="9:16" ht="13.5">
      <c r="I7" s="93" t="s">
        <v>581</v>
      </c>
      <c r="J7" s="132">
        <v>3000</v>
      </c>
      <c r="L7" s="93" t="s">
        <v>598</v>
      </c>
      <c r="M7" s="132">
        <v>30000</v>
      </c>
      <c r="O7" s="93" t="s">
        <v>613</v>
      </c>
      <c r="P7" s="132">
        <v>5000</v>
      </c>
    </row>
    <row r="8" spans="9:16" ht="13.5">
      <c r="I8" s="93" t="s">
        <v>582</v>
      </c>
      <c r="J8" s="132">
        <v>9000</v>
      </c>
      <c r="L8" s="93" t="s">
        <v>607</v>
      </c>
      <c r="M8" s="132">
        <v>50000</v>
      </c>
      <c r="O8" s="93" t="s">
        <v>614</v>
      </c>
      <c r="P8" s="132">
        <v>15000</v>
      </c>
    </row>
    <row r="9" spans="9:16" ht="13.5">
      <c r="I9" s="93" t="s">
        <v>583</v>
      </c>
      <c r="J9" s="132">
        <v>18000</v>
      </c>
      <c r="L9" s="93" t="s">
        <v>600</v>
      </c>
      <c r="M9" s="132">
        <v>50000</v>
      </c>
      <c r="O9" s="93" t="s">
        <v>615</v>
      </c>
      <c r="P9" s="132">
        <v>30000</v>
      </c>
    </row>
    <row r="10" spans="9:16" ht="13.5">
      <c r="I10" s="93" t="s">
        <v>584</v>
      </c>
      <c r="J10" s="132">
        <v>30000</v>
      </c>
      <c r="L10" s="93" t="s">
        <v>601</v>
      </c>
      <c r="M10" s="132">
        <v>50000</v>
      </c>
      <c r="O10" s="93" t="s">
        <v>616</v>
      </c>
      <c r="P10" s="132">
        <v>5000</v>
      </c>
    </row>
    <row r="11" spans="9:16" ht="13.5">
      <c r="I11" s="93" t="s">
        <v>585</v>
      </c>
      <c r="J11" s="132">
        <v>45000</v>
      </c>
      <c r="O11" s="93" t="s">
        <v>617</v>
      </c>
      <c r="P11" s="132">
        <v>15000</v>
      </c>
    </row>
    <row r="12" spans="9:16" ht="13.5">
      <c r="I12" s="93" t="s">
        <v>586</v>
      </c>
      <c r="J12" s="132">
        <v>5000</v>
      </c>
      <c r="O12" s="93" t="s">
        <v>618</v>
      </c>
      <c r="P12" s="132">
        <v>30000</v>
      </c>
    </row>
    <row r="13" spans="9:16" ht="13.5">
      <c r="I13" s="93" t="s">
        <v>587</v>
      </c>
      <c r="J13" s="132">
        <v>15000</v>
      </c>
      <c r="O13" s="93" t="s">
        <v>586</v>
      </c>
      <c r="P13" s="132">
        <v>5000</v>
      </c>
    </row>
    <row r="14" spans="9:16" ht="13.5">
      <c r="I14" s="93" t="s">
        <v>604</v>
      </c>
      <c r="J14" s="132">
        <v>30000</v>
      </c>
      <c r="O14" s="93" t="s">
        <v>587</v>
      </c>
      <c r="P14" s="132">
        <v>15000</v>
      </c>
    </row>
    <row r="15" spans="9:16" ht="13.5">
      <c r="I15" s="93" t="s">
        <v>602</v>
      </c>
      <c r="J15" s="132">
        <v>20000</v>
      </c>
      <c r="O15" s="93" t="s">
        <v>604</v>
      </c>
      <c r="P15" s="132">
        <v>30000</v>
      </c>
    </row>
    <row r="16" spans="9:16" ht="13.5">
      <c r="I16" s="93" t="s">
        <v>603</v>
      </c>
      <c r="J16" s="132">
        <v>40000</v>
      </c>
      <c r="O16" s="93" t="s">
        <v>619</v>
      </c>
      <c r="P16" s="132">
        <v>5000</v>
      </c>
    </row>
    <row r="17" spans="9:16" ht="13.5">
      <c r="I17" s="93" t="s">
        <v>588</v>
      </c>
      <c r="J17" s="132">
        <v>10000</v>
      </c>
      <c r="O17" s="93" t="s">
        <v>620</v>
      </c>
      <c r="P17" s="132">
        <v>15000</v>
      </c>
    </row>
    <row r="18" spans="9:16" ht="13.5">
      <c r="I18" s="93" t="s">
        <v>589</v>
      </c>
      <c r="J18" s="132">
        <v>30000</v>
      </c>
      <c r="O18" s="93" t="s">
        <v>621</v>
      </c>
      <c r="P18" s="132">
        <v>30000</v>
      </c>
    </row>
    <row r="19" spans="9:16" ht="13.5">
      <c r="I19" s="93" t="s">
        <v>590</v>
      </c>
      <c r="J19" s="132">
        <v>5000</v>
      </c>
      <c r="O19" s="93" t="s">
        <v>622</v>
      </c>
      <c r="P19" s="132">
        <v>50000</v>
      </c>
    </row>
    <row r="20" spans="9:16" ht="13.5">
      <c r="I20" s="93" t="s">
        <v>591</v>
      </c>
      <c r="J20" s="132">
        <v>15000</v>
      </c>
      <c r="O20" s="93" t="s">
        <v>623</v>
      </c>
      <c r="P20" s="132">
        <v>75000</v>
      </c>
    </row>
    <row r="21" spans="9:16" ht="13.5">
      <c r="I21" s="93" t="s">
        <v>592</v>
      </c>
      <c r="J21" s="132">
        <v>30000</v>
      </c>
      <c r="O21" s="93" t="s">
        <v>624</v>
      </c>
      <c r="P21" s="132">
        <v>5000</v>
      </c>
    </row>
    <row r="22" spans="9:16" ht="13.5">
      <c r="I22" s="93" t="s">
        <v>593</v>
      </c>
      <c r="J22" s="132">
        <v>5000</v>
      </c>
      <c r="O22" s="93" t="s">
        <v>625</v>
      </c>
      <c r="P22" s="132">
        <v>15000</v>
      </c>
    </row>
    <row r="23" spans="9:16" ht="13.5">
      <c r="I23" s="93" t="s">
        <v>594</v>
      </c>
      <c r="J23" s="132">
        <v>15000</v>
      </c>
      <c r="O23" s="93" t="s">
        <v>626</v>
      </c>
      <c r="P23" s="132">
        <v>30000</v>
      </c>
    </row>
    <row r="24" spans="9:16" ht="13.5">
      <c r="I24" s="93" t="s">
        <v>595</v>
      </c>
      <c r="J24" s="132">
        <v>30000</v>
      </c>
      <c r="O24" s="93" t="s">
        <v>627</v>
      </c>
      <c r="P24" s="132">
        <v>50000</v>
      </c>
    </row>
    <row r="25" spans="9:16" ht="13.5">
      <c r="I25" s="93" t="s">
        <v>596</v>
      </c>
      <c r="J25" s="132">
        <v>5000</v>
      </c>
      <c r="O25" s="93" t="s">
        <v>628</v>
      </c>
      <c r="P25" s="132">
        <v>75000</v>
      </c>
    </row>
    <row r="26" spans="9:10" ht="13.5">
      <c r="I26" s="93" t="s">
        <v>597</v>
      </c>
      <c r="J26" s="132">
        <v>15000</v>
      </c>
    </row>
    <row r="27" spans="9:10" ht="13.5">
      <c r="I27" s="93" t="s">
        <v>598</v>
      </c>
      <c r="J27" s="132">
        <v>30000</v>
      </c>
    </row>
    <row r="28" spans="9:10" ht="13.5">
      <c r="I28" s="93" t="s">
        <v>599</v>
      </c>
      <c r="J28" s="132">
        <v>50000</v>
      </c>
    </row>
    <row r="29" spans="9:10" ht="13.5">
      <c r="I29" s="93" t="s">
        <v>600</v>
      </c>
      <c r="J29" s="132">
        <v>50000</v>
      </c>
    </row>
    <row r="30" spans="9:10" ht="13.5">
      <c r="I30" s="93" t="s">
        <v>601</v>
      </c>
      <c r="J30" s="132">
        <v>50000</v>
      </c>
    </row>
  </sheetData>
  <sheetProtection/>
  <conditionalFormatting sqref="C2:F5">
    <cfRule type="expression" priority="1" dxfId="17">
      <formula>AND(C2&lt;&gt;"",COUNTIF($C2:$F2,CONCATENATE(LEFT(C2),"*"))&gt;1)</formula>
    </cfRule>
    <cfRule type="expression" priority="5" dxfId="1">
      <formula>$B2=""</formula>
    </cfRule>
  </conditionalFormatting>
  <dataValidations count="3">
    <dataValidation type="list" allowBlank="1" showInputMessage="1" showErrorMessage="1" sqref="C2:F3">
      <formula1>$I$2:$I$30</formula1>
    </dataValidation>
    <dataValidation type="list" allowBlank="1" showInputMessage="1" showErrorMessage="1" sqref="C4:E4">
      <formula1>$L$2:$L$10</formula1>
    </dataValidation>
    <dataValidation type="list" allowBlank="1" showInputMessage="1" showErrorMessage="1" sqref="C5:E5">
      <formula1>$O$2:$O$25</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K55"/>
  <sheetViews>
    <sheetView zoomScalePageLayoutView="0" workbookViewId="0" topLeftCell="A1">
      <selection activeCell="D3" sqref="D3"/>
    </sheetView>
  </sheetViews>
  <sheetFormatPr defaultColWidth="9.140625" defaultRowHeight="15"/>
  <cols>
    <col min="1" max="1" width="19.8515625" style="0" bestFit="1" customWidth="1"/>
    <col min="2" max="2" width="4.421875" style="0" bestFit="1" customWidth="1"/>
    <col min="3" max="3" width="5.57421875" style="0" customWidth="1"/>
    <col min="4" max="4" width="28.140625" style="47" bestFit="1" customWidth="1"/>
    <col min="5" max="5" width="3.421875" style="47" bestFit="1" customWidth="1"/>
    <col min="6" max="6" width="11.421875" style="47" bestFit="1" customWidth="1"/>
    <col min="7" max="7" width="20.57421875" style="47" customWidth="1"/>
    <col min="8" max="8" width="5.57421875" style="0" customWidth="1"/>
    <col min="9" max="9" width="28.140625" style="47" bestFit="1" customWidth="1"/>
    <col min="10" max="10" width="11.421875" style="47" bestFit="1" customWidth="1"/>
    <col min="11" max="11" width="9.00390625" style="47" customWidth="1"/>
  </cols>
  <sheetData>
    <row r="1" ht="13.5">
      <c r="A1" t="s">
        <v>356</v>
      </c>
    </row>
    <row r="2" spans="1:11" ht="13.5">
      <c r="A2" s="87" t="s">
        <v>357</v>
      </c>
      <c r="B2" s="87" t="s">
        <v>358</v>
      </c>
      <c r="D2" s="87" t="s">
        <v>360</v>
      </c>
      <c r="E2" s="87" t="s">
        <v>9</v>
      </c>
      <c r="F2" s="87" t="s">
        <v>359</v>
      </c>
      <c r="G2" s="87" t="s">
        <v>157</v>
      </c>
      <c r="I2" s="90" t="s">
        <v>360</v>
      </c>
      <c r="J2" s="90" t="s">
        <v>359</v>
      </c>
      <c r="K2" s="6"/>
    </row>
    <row r="3" spans="1:10" ht="13.5">
      <c r="A3" s="89">
        <f>IF(ISERROR(VLOOKUP("奥義*",'特技シート'!B10:G69,1,FALSE)),"",VLOOKUP("奥義*",'特技シート'!B10:G69,1,FALSE))</f>
      </c>
      <c r="B3" s="89">
        <f>IF(ISERROR(VLOOKUP("奥義*",'特技シート'!B10:I69,7,FALSE)),0,VLOOKUP("奥義*",'特技シート'!B10:I69,7,FALSE))</f>
        <v>0</v>
      </c>
      <c r="D3" s="88"/>
      <c r="E3" s="91" t="s">
        <v>101</v>
      </c>
      <c r="F3" s="89">
        <f>IF($D3="",0,VLOOKUP($D3,$I$3:$J$6,2,FALSE))</f>
        <v>0</v>
      </c>
      <c r="G3" s="88"/>
      <c r="I3" s="90" t="s">
        <v>362</v>
      </c>
      <c r="J3" s="12">
        <v>0</v>
      </c>
    </row>
    <row r="4" spans="4:10" ht="13.5">
      <c r="D4" s="87" t="s">
        <v>361</v>
      </c>
      <c r="E4" s="87" t="s">
        <v>9</v>
      </c>
      <c r="F4" s="87" t="s">
        <v>359</v>
      </c>
      <c r="G4" s="87" t="s">
        <v>157</v>
      </c>
      <c r="I4" s="90" t="s">
        <v>363</v>
      </c>
      <c r="J4" s="12">
        <v>1</v>
      </c>
    </row>
    <row r="5" spans="1:10" ht="13.5">
      <c r="A5" s="87" t="s">
        <v>408</v>
      </c>
      <c r="B5" s="89">
        <f>IF(B3=0,0,B3*5+15)</f>
        <v>0</v>
      </c>
      <c r="D5" s="88"/>
      <c r="E5" s="91"/>
      <c r="F5" s="89">
        <f>IF($D5="",0,VLOOKUP($D5,I9:K12,2,FALSE)+($E5-1)*VLOOKUP($D5,I9:K12,3,FALSE))</f>
        <v>0</v>
      </c>
      <c r="G5" s="88"/>
      <c r="I5" s="90" t="s">
        <v>364</v>
      </c>
      <c r="J5" s="12">
        <v>2</v>
      </c>
    </row>
    <row r="6" spans="1:10" ht="13.5">
      <c r="A6" s="87" t="s">
        <v>409</v>
      </c>
      <c r="B6" s="89">
        <f>SUM(F3:F34)</f>
        <v>0</v>
      </c>
      <c r="D6" s="87" t="s">
        <v>371</v>
      </c>
      <c r="E6" s="87" t="s">
        <v>375</v>
      </c>
      <c r="F6" s="87" t="s">
        <v>359</v>
      </c>
      <c r="G6" s="87" t="s">
        <v>157</v>
      </c>
      <c r="I6" s="90" t="s">
        <v>365</v>
      </c>
      <c r="J6" s="12">
        <v>10</v>
      </c>
    </row>
    <row r="7" spans="1:7" ht="13.5">
      <c r="A7" s="87" t="s">
        <v>410</v>
      </c>
      <c r="B7" s="89">
        <f>SUM(F36:F42)</f>
        <v>0</v>
      </c>
      <c r="D7" s="88"/>
      <c r="E7" s="91"/>
      <c r="F7" s="89">
        <f>IF($D7="",0,VLOOKUP($D7,I15:K16,2,FALSE)+($E7-1)*VLOOKUP($D7,I15:K16,3,FALSE))</f>
        <v>0</v>
      </c>
      <c r="G7" s="88"/>
    </row>
    <row r="8" spans="1:11" ht="13.5">
      <c r="A8" s="87" t="s">
        <v>411</v>
      </c>
      <c r="B8" s="89">
        <f>SUM(B6:B7)</f>
        <v>0</v>
      </c>
      <c r="D8" s="87" t="s">
        <v>373</v>
      </c>
      <c r="E8" s="87" t="s">
        <v>375</v>
      </c>
      <c r="F8" s="87" t="s">
        <v>359</v>
      </c>
      <c r="G8" s="87" t="s">
        <v>157</v>
      </c>
      <c r="I8" s="90" t="s">
        <v>361</v>
      </c>
      <c r="J8" s="90" t="s">
        <v>359</v>
      </c>
      <c r="K8" s="90" t="s">
        <v>370</v>
      </c>
    </row>
    <row r="9" spans="1:11" ht="13.5">
      <c r="A9" s="87" t="s">
        <v>412</v>
      </c>
      <c r="B9" s="89">
        <f>B5-B8</f>
        <v>0</v>
      </c>
      <c r="D9" s="88"/>
      <c r="E9" s="88"/>
      <c r="F9" s="89">
        <f>IF($D9="",0,VLOOKUP($D9,I19:K20,2,FALSE)+($E9-1)*VLOOKUP($D9,I19:K20,3,FALSE))</f>
        <v>0</v>
      </c>
      <c r="G9" s="88"/>
      <c r="I9" s="90" t="s">
        <v>366</v>
      </c>
      <c r="J9" s="12">
        <v>0</v>
      </c>
      <c r="K9" s="12">
        <v>0</v>
      </c>
    </row>
    <row r="10" spans="4:11" ht="13.5">
      <c r="D10" s="87" t="s">
        <v>376</v>
      </c>
      <c r="E10" s="87" t="s">
        <v>9</v>
      </c>
      <c r="F10" s="87" t="s">
        <v>359</v>
      </c>
      <c r="G10" s="87" t="s">
        <v>157</v>
      </c>
      <c r="I10" s="90" t="s">
        <v>367</v>
      </c>
      <c r="J10" s="12">
        <v>0</v>
      </c>
      <c r="K10" s="12">
        <v>0</v>
      </c>
    </row>
    <row r="11" spans="4:11" ht="13.5">
      <c r="D11" s="88" t="str">
        <f>I23</f>
        <v>命中アップ</v>
      </c>
      <c r="E11" s="88"/>
      <c r="F11" s="89">
        <f aca="true" t="shared" si="0" ref="F11:F34">IF($E11=0,0,VLOOKUP($D11,$I$23:$K$46,2,FALSE)+($E11-1)*VLOOKUP($D11,$I$23:$K$46,3,FALSE))</f>
        <v>0</v>
      </c>
      <c r="G11" s="88"/>
      <c r="I11" s="90" t="s">
        <v>368</v>
      </c>
      <c r="J11" s="12">
        <v>3</v>
      </c>
      <c r="K11" s="12">
        <v>1</v>
      </c>
    </row>
    <row r="12" spans="4:11" ht="13.5">
      <c r="D12" s="88" t="str">
        <f aca="true" t="shared" si="1" ref="D12:D29">I24</f>
        <v>攻撃時に[移動]ヘクス移動可能</v>
      </c>
      <c r="E12" s="88"/>
      <c r="F12" s="89">
        <f t="shared" si="0"/>
        <v>0</v>
      </c>
      <c r="G12" s="88"/>
      <c r="I12" s="90" t="s">
        <v>369</v>
      </c>
      <c r="J12" s="12">
        <v>5</v>
      </c>
      <c r="K12" s="12">
        <v>1</v>
      </c>
    </row>
    <row r="13" spans="4:7" ht="13.5">
      <c r="D13" s="88" t="str">
        <f t="shared" si="1"/>
        <v>移動妨害を受けない</v>
      </c>
      <c r="E13" s="88"/>
      <c r="F13" s="89">
        <f t="shared" si="0"/>
        <v>0</v>
      </c>
      <c r="G13" s="88"/>
    </row>
    <row r="14" spans="4:11" ht="13.5">
      <c r="D14" s="88" t="str">
        <f t="shared" si="1"/>
        <v>防護点無視</v>
      </c>
      <c r="E14" s="88"/>
      <c r="F14" s="89">
        <f t="shared" si="0"/>
        <v>0</v>
      </c>
      <c r="G14" s="88"/>
      <c r="I14" s="90" t="s">
        <v>371</v>
      </c>
      <c r="J14" s="90" t="s">
        <v>359</v>
      </c>
      <c r="K14" s="90" t="s">
        <v>370</v>
      </c>
    </row>
    <row r="15" spans="4:11" ht="13.5">
      <c r="D15" s="88" t="str">
        <f t="shared" si="1"/>
        <v>パリイ不可</v>
      </c>
      <c r="E15" s="88"/>
      <c r="F15" s="89">
        <f t="shared" si="0"/>
        <v>0</v>
      </c>
      <c r="G15" s="88"/>
      <c r="I15" s="90" t="s">
        <v>366</v>
      </c>
      <c r="J15" s="12">
        <v>0</v>
      </c>
      <c r="K15" s="12">
        <v>1</v>
      </c>
    </row>
    <row r="16" spans="4:11" ht="13.5">
      <c r="D16" s="88" t="str">
        <f t="shared" si="1"/>
        <v>シールド不可</v>
      </c>
      <c r="E16" s="88"/>
      <c r="F16" s="89">
        <f t="shared" si="0"/>
        <v>0</v>
      </c>
      <c r="G16" s="88"/>
      <c r="I16" s="90" t="s">
        <v>372</v>
      </c>
      <c r="J16" s="12">
        <v>0</v>
      </c>
      <c r="K16" s="12">
        <v>1</v>
      </c>
    </row>
    <row r="17" spans="4:7" ht="13.5">
      <c r="D17" s="88" t="str">
        <f t="shared" si="1"/>
        <v>回避不可</v>
      </c>
      <c r="E17" s="88"/>
      <c r="F17" s="89">
        <f t="shared" si="0"/>
        <v>0</v>
      </c>
      <c r="G17" s="88"/>
    </row>
    <row r="18" spans="4:11" ht="13.5">
      <c r="D18" s="88" t="str">
        <f t="shared" si="1"/>
        <v>クリティカル値増加</v>
      </c>
      <c r="E18" s="88"/>
      <c r="F18" s="89">
        <f t="shared" si="0"/>
        <v>0</v>
      </c>
      <c r="G18" s="88"/>
      <c r="I18" s="90" t="s">
        <v>373</v>
      </c>
      <c r="J18" s="90" t="s">
        <v>359</v>
      </c>
      <c r="K18" s="90" t="s">
        <v>370</v>
      </c>
    </row>
    <row r="19" spans="4:11" ht="13.5">
      <c r="D19" s="88" t="str">
        <f t="shared" si="1"/>
        <v>必ずクリティカル</v>
      </c>
      <c r="E19" s="88"/>
      <c r="F19" s="89">
        <f t="shared" si="0"/>
        <v>0</v>
      </c>
      <c r="G19" s="88"/>
      <c r="I19" s="90" t="s">
        <v>366</v>
      </c>
      <c r="J19" s="12">
        <v>0</v>
      </c>
      <c r="K19" s="12">
        <v>1</v>
      </c>
    </row>
    <row r="20" spans="4:11" ht="13.5">
      <c r="D20" s="88" t="str">
        <f t="shared" si="1"/>
        <v>多段攻撃</v>
      </c>
      <c r="E20" s="88"/>
      <c r="F20" s="89">
        <f t="shared" si="0"/>
        <v>0</v>
      </c>
      <c r="G20" s="88"/>
      <c r="I20" s="90" t="s">
        <v>374</v>
      </c>
      <c r="J20" s="12">
        <v>0</v>
      </c>
      <c r="K20" s="12">
        <v>1</v>
      </c>
    </row>
    <row r="21" spans="4:7" ht="13.5">
      <c r="D21" s="88" t="str">
        <f t="shared" si="1"/>
        <v>円形範囲攻撃</v>
      </c>
      <c r="E21" s="88"/>
      <c r="F21" s="89">
        <f t="shared" si="0"/>
        <v>0</v>
      </c>
      <c r="G21" s="88"/>
    </row>
    <row r="22" spans="4:11" ht="13.5">
      <c r="D22" s="88" t="str">
        <f t="shared" si="1"/>
        <v>扇型範囲攻撃</v>
      </c>
      <c r="E22" s="88"/>
      <c r="F22" s="89">
        <f t="shared" si="0"/>
        <v>0</v>
      </c>
      <c r="G22" s="88"/>
      <c r="I22" s="90" t="s">
        <v>376</v>
      </c>
      <c r="J22" s="90" t="s">
        <v>359</v>
      </c>
      <c r="K22" s="90" t="s">
        <v>370</v>
      </c>
    </row>
    <row r="23" spans="4:11" ht="13.5">
      <c r="D23" s="88" t="str">
        <f t="shared" si="1"/>
        <v>FP消費軽減</v>
      </c>
      <c r="E23" s="88"/>
      <c r="F23" s="89">
        <f t="shared" si="0"/>
        <v>0</v>
      </c>
      <c r="G23" s="88"/>
      <c r="I23" s="90" t="s">
        <v>377</v>
      </c>
      <c r="J23" s="12">
        <v>1</v>
      </c>
      <c r="K23" s="12">
        <v>1</v>
      </c>
    </row>
    <row r="24" spans="4:11" ht="13.5">
      <c r="D24" s="137" t="str">
        <f t="shared" si="1"/>
        <v>人間特攻</v>
      </c>
      <c r="E24" s="137"/>
      <c r="F24" s="136">
        <f t="shared" si="0"/>
        <v>0</v>
      </c>
      <c r="G24" s="137"/>
      <c r="I24" s="90" t="s">
        <v>378</v>
      </c>
      <c r="J24" s="12">
        <v>2</v>
      </c>
      <c r="K24" s="12">
        <v>0</v>
      </c>
    </row>
    <row r="25" spans="4:11" ht="13.5">
      <c r="D25" s="137" t="str">
        <f t="shared" si="1"/>
        <v>ギア特攻</v>
      </c>
      <c r="E25" s="137"/>
      <c r="F25" s="136">
        <f t="shared" si="0"/>
        <v>0</v>
      </c>
      <c r="G25" s="137"/>
      <c r="I25" s="90" t="s">
        <v>379</v>
      </c>
      <c r="J25" s="12">
        <v>2</v>
      </c>
      <c r="K25" s="12">
        <v>0</v>
      </c>
    </row>
    <row r="26" spans="4:11" ht="13.5">
      <c r="D26" s="137" t="str">
        <f t="shared" si="1"/>
        <v>アンデッド特攻</v>
      </c>
      <c r="E26" s="137"/>
      <c r="F26" s="136">
        <f t="shared" si="0"/>
        <v>0</v>
      </c>
      <c r="G26" s="137"/>
      <c r="I26" s="90" t="s">
        <v>380</v>
      </c>
      <c r="J26" s="12">
        <v>6</v>
      </c>
      <c r="K26" s="12">
        <v>0</v>
      </c>
    </row>
    <row r="27" spans="4:11" ht="13.5">
      <c r="D27" s="137" t="str">
        <f t="shared" si="1"/>
        <v>魔獣特攻</v>
      </c>
      <c r="E27" s="137"/>
      <c r="F27" s="136">
        <f t="shared" si="0"/>
        <v>0</v>
      </c>
      <c r="G27" s="137"/>
      <c r="I27" s="90" t="s">
        <v>381</v>
      </c>
      <c r="J27" s="12">
        <v>2</v>
      </c>
      <c r="K27" s="12">
        <v>0</v>
      </c>
    </row>
    <row r="28" spans="4:11" ht="13.5">
      <c r="D28" s="137" t="str">
        <f t="shared" si="1"/>
        <v>霊獣特攻</v>
      </c>
      <c r="E28" s="137"/>
      <c r="F28" s="136">
        <f t="shared" si="0"/>
        <v>0</v>
      </c>
      <c r="G28" s="137"/>
      <c r="I28" s="90" t="s">
        <v>382</v>
      </c>
      <c r="J28" s="12">
        <v>2</v>
      </c>
      <c r="K28" s="12">
        <v>0</v>
      </c>
    </row>
    <row r="29" spans="4:11" ht="13.5">
      <c r="D29" s="137" t="str">
        <f t="shared" si="1"/>
        <v>獣人特攻</v>
      </c>
      <c r="E29" s="137"/>
      <c r="F29" s="136">
        <f t="shared" si="0"/>
        <v>0</v>
      </c>
      <c r="G29" s="137"/>
      <c r="I29" s="90" t="s">
        <v>383</v>
      </c>
      <c r="J29" s="12">
        <v>10</v>
      </c>
      <c r="K29" s="12">
        <v>0</v>
      </c>
    </row>
    <row r="30" spans="4:11" ht="13.5">
      <c r="D30" s="137" t="str">
        <f>I42</f>
        <v>岩石特攻</v>
      </c>
      <c r="E30" s="137"/>
      <c r="F30" s="136">
        <f t="shared" si="0"/>
        <v>0</v>
      </c>
      <c r="G30" s="137"/>
      <c r="I30" s="90" t="s">
        <v>384</v>
      </c>
      <c r="J30" s="12">
        <v>1</v>
      </c>
      <c r="K30" s="12">
        <v>1</v>
      </c>
    </row>
    <row r="31" spans="4:11" ht="13.5">
      <c r="D31" s="137" t="str">
        <f>I43</f>
        <v>命中時転倒</v>
      </c>
      <c r="E31" s="137"/>
      <c r="F31" s="136">
        <f t="shared" si="0"/>
        <v>0</v>
      </c>
      <c r="G31" s="137"/>
      <c r="I31" s="90" t="s">
        <v>385</v>
      </c>
      <c r="J31" s="12">
        <v>15</v>
      </c>
      <c r="K31" s="12">
        <v>0</v>
      </c>
    </row>
    <row r="32" spans="4:11" ht="13.5">
      <c r="D32" s="137" t="str">
        <f>I44</f>
        <v>命中時睡眠</v>
      </c>
      <c r="E32" s="137"/>
      <c r="F32" s="136">
        <f t="shared" si="0"/>
        <v>0</v>
      </c>
      <c r="G32" s="137"/>
      <c r="I32" s="90" t="s">
        <v>386</v>
      </c>
      <c r="J32" s="12">
        <v>15</v>
      </c>
      <c r="K32" s="12">
        <v>15</v>
      </c>
    </row>
    <row r="33" spans="4:11" ht="13.5">
      <c r="D33" s="88" t="str">
        <f>I45</f>
        <v>命中時麻痺</v>
      </c>
      <c r="E33" s="88"/>
      <c r="F33" s="89">
        <f t="shared" si="0"/>
        <v>0</v>
      </c>
      <c r="G33" s="88"/>
      <c r="I33" s="90" t="s">
        <v>387</v>
      </c>
      <c r="J33" s="12">
        <v>10</v>
      </c>
      <c r="K33" s="12">
        <v>2</v>
      </c>
    </row>
    <row r="34" spans="4:11" ht="13.5">
      <c r="D34" s="88" t="str">
        <f>I46</f>
        <v>FPダメージ追加</v>
      </c>
      <c r="E34" s="88"/>
      <c r="F34" s="89">
        <f t="shared" si="0"/>
        <v>0</v>
      </c>
      <c r="G34" s="88"/>
      <c r="I34" s="138" t="s">
        <v>388</v>
      </c>
      <c r="J34" s="12">
        <v>15</v>
      </c>
      <c r="K34" s="12">
        <v>0</v>
      </c>
    </row>
    <row r="35" spans="4:11" ht="13.5">
      <c r="D35" s="87" t="s">
        <v>399</v>
      </c>
      <c r="E35" s="87" t="s">
        <v>9</v>
      </c>
      <c r="F35" s="87" t="s">
        <v>407</v>
      </c>
      <c r="G35" s="87" t="s">
        <v>157</v>
      </c>
      <c r="I35" s="138" t="s">
        <v>389</v>
      </c>
      <c r="J35" s="12">
        <v>1</v>
      </c>
      <c r="K35" s="12">
        <v>1</v>
      </c>
    </row>
    <row r="36" spans="4:11" ht="13.5">
      <c r="D36" s="88" t="str">
        <f aca="true" t="shared" si="2" ref="D36:D42">I49</f>
        <v>全力攻撃</v>
      </c>
      <c r="E36" s="88"/>
      <c r="F36" s="89">
        <f aca="true" t="shared" si="3" ref="F36:F42">IF($E36=0,0,VLOOKUP($D36,$I$49:$K$55,2,FALSE)+($E36-1)*VLOOKUP($D36,$I$49:$K$55,3,FALSE))</f>
        <v>0</v>
      </c>
      <c r="G36" s="88"/>
      <c r="I36" s="138" t="s">
        <v>390</v>
      </c>
      <c r="J36" s="12">
        <v>1</v>
      </c>
      <c r="K36" s="12">
        <v>1</v>
      </c>
    </row>
    <row r="37" spans="4:11" ht="13.5">
      <c r="D37" s="88" t="str">
        <f t="shared" si="2"/>
        <v>要ためる</v>
      </c>
      <c r="E37" s="88"/>
      <c r="F37" s="89">
        <f t="shared" si="3"/>
        <v>0</v>
      </c>
      <c r="G37" s="88"/>
      <c r="I37" s="138" t="s">
        <v>391</v>
      </c>
      <c r="J37" s="12">
        <v>1</v>
      </c>
      <c r="K37" s="12">
        <v>1</v>
      </c>
    </row>
    <row r="38" spans="4:11" ht="13.5">
      <c r="D38" s="88" t="str">
        <f t="shared" si="2"/>
        <v>人間には無効</v>
      </c>
      <c r="E38" s="88"/>
      <c r="F38" s="89">
        <f t="shared" si="3"/>
        <v>0</v>
      </c>
      <c r="G38" s="88"/>
      <c r="I38" s="138" t="s">
        <v>392</v>
      </c>
      <c r="J38" s="12">
        <v>1</v>
      </c>
      <c r="K38" s="12">
        <v>1</v>
      </c>
    </row>
    <row r="39" spans="4:11" ht="13.5">
      <c r="D39" s="88" t="str">
        <f t="shared" si="2"/>
        <v>ギアには無効</v>
      </c>
      <c r="E39" s="88"/>
      <c r="F39" s="89">
        <f t="shared" si="3"/>
        <v>0</v>
      </c>
      <c r="G39" s="88"/>
      <c r="I39" s="138" t="s">
        <v>631</v>
      </c>
      <c r="J39" s="12">
        <v>1</v>
      </c>
      <c r="K39" s="12">
        <v>1</v>
      </c>
    </row>
    <row r="40" spans="4:11" ht="13.5">
      <c r="D40" s="88" t="str">
        <f t="shared" si="2"/>
        <v>アンデッドには無効</v>
      </c>
      <c r="E40" s="88"/>
      <c r="F40" s="89">
        <f t="shared" si="3"/>
        <v>0</v>
      </c>
      <c r="G40" s="88"/>
      <c r="I40" s="138" t="s">
        <v>632</v>
      </c>
      <c r="J40" s="12">
        <v>1</v>
      </c>
      <c r="K40" s="12">
        <v>1</v>
      </c>
    </row>
    <row r="41" spans="4:11" ht="13.5">
      <c r="D41" s="88" t="str">
        <f t="shared" si="2"/>
        <v>FP消費増加</v>
      </c>
      <c r="E41" s="88"/>
      <c r="F41" s="89">
        <f t="shared" si="3"/>
        <v>0</v>
      </c>
      <c r="G41" s="88"/>
      <c r="I41" s="138" t="s">
        <v>393</v>
      </c>
      <c r="J41" s="12">
        <v>1</v>
      </c>
      <c r="K41" s="12">
        <v>1</v>
      </c>
    </row>
    <row r="42" spans="4:11" ht="13.5">
      <c r="D42" s="88" t="str">
        <f t="shared" si="2"/>
        <v>HPを消費</v>
      </c>
      <c r="E42" s="88"/>
      <c r="F42" s="89">
        <f t="shared" si="3"/>
        <v>0</v>
      </c>
      <c r="G42" s="88"/>
      <c r="I42" s="138" t="s">
        <v>394</v>
      </c>
      <c r="J42" s="12">
        <v>1</v>
      </c>
      <c r="K42" s="12">
        <v>1</v>
      </c>
    </row>
    <row r="43" spans="9:11" ht="13.5">
      <c r="I43" s="138" t="s">
        <v>395</v>
      </c>
      <c r="J43" s="12">
        <v>8</v>
      </c>
      <c r="K43" s="12">
        <v>0</v>
      </c>
    </row>
    <row r="44" spans="9:11" ht="13.5">
      <c r="I44" s="138" t="s">
        <v>396</v>
      </c>
      <c r="J44" s="12">
        <v>5</v>
      </c>
      <c r="K44" s="12">
        <v>3</v>
      </c>
    </row>
    <row r="45" spans="9:11" ht="13.5">
      <c r="I45" s="138" t="s">
        <v>397</v>
      </c>
      <c r="J45" s="12">
        <v>10</v>
      </c>
      <c r="K45" s="12">
        <v>4</v>
      </c>
    </row>
    <row r="46" spans="9:11" ht="13.5">
      <c r="I46" s="138" t="s">
        <v>398</v>
      </c>
      <c r="J46" s="12">
        <v>4</v>
      </c>
      <c r="K46" s="12">
        <v>0</v>
      </c>
    </row>
    <row r="48" spans="9:11" ht="13.5">
      <c r="I48" s="90" t="s">
        <v>399</v>
      </c>
      <c r="J48" s="90" t="s">
        <v>359</v>
      </c>
      <c r="K48" s="90" t="s">
        <v>370</v>
      </c>
    </row>
    <row r="49" spans="9:11" ht="13.5">
      <c r="I49" s="90" t="s">
        <v>400</v>
      </c>
      <c r="J49" s="12">
        <v>-5</v>
      </c>
      <c r="K49" s="12">
        <v>0</v>
      </c>
    </row>
    <row r="50" spans="9:11" ht="13.5">
      <c r="I50" s="90" t="s">
        <v>401</v>
      </c>
      <c r="J50" s="12">
        <v>-5</v>
      </c>
      <c r="K50" s="12">
        <v>0</v>
      </c>
    </row>
    <row r="51" spans="9:11" ht="13.5">
      <c r="I51" s="90" t="s">
        <v>402</v>
      </c>
      <c r="J51" s="12">
        <v>-2</v>
      </c>
      <c r="K51" s="12">
        <v>0</v>
      </c>
    </row>
    <row r="52" spans="9:11" ht="13.5">
      <c r="I52" s="90" t="s">
        <v>403</v>
      </c>
      <c r="J52" s="12">
        <v>-2</v>
      </c>
      <c r="K52" s="12">
        <v>0</v>
      </c>
    </row>
    <row r="53" spans="9:11" ht="13.5">
      <c r="I53" s="90" t="s">
        <v>404</v>
      </c>
      <c r="J53" s="12">
        <v>-2</v>
      </c>
      <c r="K53" s="12">
        <v>0</v>
      </c>
    </row>
    <row r="54" spans="9:11" ht="13.5">
      <c r="I54" s="90" t="s">
        <v>405</v>
      </c>
      <c r="J54" s="12">
        <v>-1</v>
      </c>
      <c r="K54" s="12">
        <v>-1</v>
      </c>
    </row>
    <row r="55" spans="9:11" ht="13.5">
      <c r="I55" s="90" t="s">
        <v>406</v>
      </c>
      <c r="J55" s="12">
        <v>-1</v>
      </c>
      <c r="K55" s="12">
        <v>-1</v>
      </c>
    </row>
  </sheetData>
  <sheetProtection/>
  <dataValidations count="4">
    <dataValidation type="list" allowBlank="1" showInputMessage="1" showErrorMessage="1" sqref="D3">
      <formula1>$I$3:$I$6</formula1>
    </dataValidation>
    <dataValidation type="list" allowBlank="1" showInputMessage="1" showErrorMessage="1" sqref="D5">
      <formula1>$I$9:$I$12</formula1>
    </dataValidation>
    <dataValidation type="list" allowBlank="1" showInputMessage="1" showErrorMessage="1" sqref="D7">
      <formula1>$I$15:$I$16</formula1>
    </dataValidation>
    <dataValidation type="list" allowBlank="1" showInputMessage="1" showErrorMessage="1" sqref="D9">
      <formula1>$I$19:$I$20</formula1>
    </dataValidation>
  </dataValidation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36"/>
  <sheetViews>
    <sheetView zoomScalePageLayoutView="0" workbookViewId="0" topLeftCell="A1">
      <selection activeCell="E2" sqref="E2:G2"/>
    </sheetView>
  </sheetViews>
  <sheetFormatPr defaultColWidth="9.140625" defaultRowHeight="15"/>
  <cols>
    <col min="1" max="1" width="19.8515625" style="0" bestFit="1" customWidth="1"/>
    <col min="2" max="2" width="4.421875" style="0" bestFit="1" customWidth="1"/>
    <col min="3" max="3" width="5.57421875" style="0" customWidth="1"/>
    <col min="4" max="4" width="28.140625" style="47" bestFit="1" customWidth="1"/>
    <col min="5" max="5" width="3.421875" style="47" bestFit="1" customWidth="1"/>
    <col min="6" max="6" width="11.421875" style="47" bestFit="1" customWidth="1"/>
    <col min="7" max="7" width="20.57421875" style="47" customWidth="1"/>
    <col min="8" max="8" width="5.57421875" style="0" customWidth="1"/>
    <col min="9" max="9" width="28.140625" style="47" bestFit="1" customWidth="1"/>
    <col min="10" max="10" width="11.421875" style="47" bestFit="1" customWidth="1"/>
    <col min="11" max="11" width="9.00390625" style="47" customWidth="1"/>
  </cols>
  <sheetData>
    <row r="1" ht="13.5">
      <c r="A1" t="s">
        <v>417</v>
      </c>
    </row>
    <row r="2" spans="1:11" ht="13.5">
      <c r="A2" s="87" t="s">
        <v>357</v>
      </c>
      <c r="B2" s="87" t="s">
        <v>358</v>
      </c>
      <c r="D2" s="87" t="s">
        <v>413</v>
      </c>
      <c r="E2" s="170"/>
      <c r="F2" s="170"/>
      <c r="G2" s="170"/>
      <c r="I2" s="90" t="s">
        <v>376</v>
      </c>
      <c r="J2" s="90" t="s">
        <v>359</v>
      </c>
      <c r="K2" s="90" t="s">
        <v>370</v>
      </c>
    </row>
    <row r="3" spans="1:11" ht="13.5">
      <c r="A3" s="89">
        <f>IF(ISERROR(VLOOKUP("奥義*",'特技シート'!B10:G69,1,FALSE)),"",VLOOKUP("奥義*",'特技シート'!B10:G69,1,FALSE))</f>
      </c>
      <c r="B3" s="89">
        <f>IF(ISERROR(VLOOKUP("奥義*",'特技シート'!B10:I69,7,FALSE)),0,VLOOKUP("奥義*",'特技シート'!B10:I69,7,FALSE))</f>
        <v>0</v>
      </c>
      <c r="D3" s="6"/>
      <c r="E3" s="6"/>
      <c r="F3" s="6"/>
      <c r="G3" s="6"/>
      <c r="I3" s="90" t="s">
        <v>377</v>
      </c>
      <c r="J3" s="12">
        <v>1</v>
      </c>
      <c r="K3" s="12">
        <v>1</v>
      </c>
    </row>
    <row r="4" spans="4:11" ht="13.5">
      <c r="D4" s="87" t="s">
        <v>376</v>
      </c>
      <c r="E4" s="87" t="s">
        <v>9</v>
      </c>
      <c r="F4" s="87" t="s">
        <v>359</v>
      </c>
      <c r="G4" s="87" t="s">
        <v>157</v>
      </c>
      <c r="I4" s="90" t="s">
        <v>414</v>
      </c>
      <c r="J4" s="12">
        <v>1</v>
      </c>
      <c r="K4" s="12">
        <v>1</v>
      </c>
    </row>
    <row r="5" spans="1:11" ht="13.5">
      <c r="A5" s="87" t="s">
        <v>408</v>
      </c>
      <c r="B5" s="89">
        <f>IF(B3=0,0,B3*5+15)</f>
        <v>0</v>
      </c>
      <c r="D5" s="88" t="str">
        <f aca="true" t="shared" si="0" ref="D5:D21">I3</f>
        <v>命中アップ</v>
      </c>
      <c r="E5" s="88"/>
      <c r="F5" s="89">
        <f aca="true" t="shared" si="1" ref="F5:F23">IF($E5=0,0,VLOOKUP($D5,$I$3:$K$14,2,FALSE)+($E5-1)*VLOOKUP($D5,$I$3:$K$14,3,FALSE))</f>
        <v>0</v>
      </c>
      <c r="G5" s="88"/>
      <c r="I5" s="90" t="s">
        <v>415</v>
      </c>
      <c r="J5" s="12">
        <v>1</v>
      </c>
      <c r="K5" s="12">
        <v>1</v>
      </c>
    </row>
    <row r="6" spans="1:11" ht="13.5">
      <c r="A6" s="87" t="s">
        <v>409</v>
      </c>
      <c r="B6" s="89">
        <f>SUM(F5:F29)</f>
        <v>0</v>
      </c>
      <c r="D6" s="88" t="str">
        <f t="shared" si="0"/>
        <v>致傷力アップ</v>
      </c>
      <c r="E6" s="88"/>
      <c r="F6" s="89">
        <f t="shared" si="1"/>
        <v>0</v>
      </c>
      <c r="G6" s="88"/>
      <c r="I6" s="90" t="s">
        <v>416</v>
      </c>
      <c r="J6" s="12">
        <v>1</v>
      </c>
      <c r="K6" s="12">
        <v>1</v>
      </c>
    </row>
    <row r="7" spans="1:11" ht="13.5">
      <c r="A7" s="87" t="s">
        <v>410</v>
      </c>
      <c r="B7" s="89">
        <f>SUM(F31:F36)</f>
        <v>0</v>
      </c>
      <c r="D7" s="88" t="str">
        <f t="shared" si="0"/>
        <v>攻撃属性追加</v>
      </c>
      <c r="E7" s="88"/>
      <c r="F7" s="89">
        <f t="shared" si="1"/>
        <v>0</v>
      </c>
      <c r="G7" s="88"/>
      <c r="I7" s="138" t="s">
        <v>380</v>
      </c>
      <c r="J7" s="12">
        <v>6</v>
      </c>
      <c r="K7" s="12">
        <v>0</v>
      </c>
    </row>
    <row r="8" spans="1:11" ht="13.5">
      <c r="A8" s="87" t="s">
        <v>411</v>
      </c>
      <c r="B8" s="89">
        <f>SUM(B6:B7)</f>
        <v>0</v>
      </c>
      <c r="D8" s="88" t="str">
        <f t="shared" si="0"/>
        <v>射程増加</v>
      </c>
      <c r="E8" s="88"/>
      <c r="F8" s="89">
        <f t="shared" si="1"/>
        <v>0</v>
      </c>
      <c r="G8" s="88"/>
      <c r="I8" s="138" t="s">
        <v>381</v>
      </c>
      <c r="J8" s="12">
        <v>2</v>
      </c>
      <c r="K8" s="12">
        <v>0</v>
      </c>
    </row>
    <row r="9" spans="1:11" ht="13.5">
      <c r="A9" s="87" t="s">
        <v>412</v>
      </c>
      <c r="B9" s="89">
        <f>B5-B8</f>
        <v>0</v>
      </c>
      <c r="D9" s="88" t="str">
        <f t="shared" si="0"/>
        <v>防護点無視</v>
      </c>
      <c r="E9" s="88"/>
      <c r="F9" s="89">
        <f t="shared" si="1"/>
        <v>0</v>
      </c>
      <c r="G9" s="88"/>
      <c r="I9" s="138" t="s">
        <v>382</v>
      </c>
      <c r="J9" s="12">
        <v>2</v>
      </c>
      <c r="K9" s="12">
        <v>0</v>
      </c>
    </row>
    <row r="10" spans="4:11" ht="13.5">
      <c r="D10" s="88" t="str">
        <f t="shared" si="0"/>
        <v>パリイ不可</v>
      </c>
      <c r="E10" s="88"/>
      <c r="F10" s="89">
        <f t="shared" si="1"/>
        <v>0</v>
      </c>
      <c r="G10" s="88"/>
      <c r="I10" s="138" t="s">
        <v>383</v>
      </c>
      <c r="J10" s="12">
        <v>10</v>
      </c>
      <c r="K10" s="12">
        <v>0</v>
      </c>
    </row>
    <row r="11" spans="4:11" ht="13.5">
      <c r="D11" s="88" t="str">
        <f t="shared" si="0"/>
        <v>シールド不可</v>
      </c>
      <c r="E11" s="88"/>
      <c r="F11" s="89">
        <f t="shared" si="1"/>
        <v>0</v>
      </c>
      <c r="G11" s="88"/>
      <c r="I11" s="138" t="s">
        <v>384</v>
      </c>
      <c r="J11" s="12">
        <v>1</v>
      </c>
      <c r="K11" s="12">
        <v>1</v>
      </c>
    </row>
    <row r="12" spans="4:11" ht="13.5">
      <c r="D12" s="88" t="str">
        <f>I10</f>
        <v>回避不可</v>
      </c>
      <c r="E12" s="88"/>
      <c r="F12" s="89">
        <f t="shared" si="1"/>
        <v>0</v>
      </c>
      <c r="G12" s="88"/>
      <c r="I12" s="138" t="s">
        <v>385</v>
      </c>
      <c r="J12" s="12">
        <v>12</v>
      </c>
      <c r="K12" s="12">
        <v>0</v>
      </c>
    </row>
    <row r="13" spans="4:11" ht="13.5">
      <c r="D13" s="88" t="str">
        <f t="shared" si="0"/>
        <v>クリティカル値増加</v>
      </c>
      <c r="E13" s="88"/>
      <c r="F13" s="89">
        <f t="shared" si="1"/>
        <v>0</v>
      </c>
      <c r="G13" s="88"/>
      <c r="I13" s="138" t="s">
        <v>386</v>
      </c>
      <c r="J13" s="12">
        <v>15</v>
      </c>
      <c r="K13" s="12">
        <v>15</v>
      </c>
    </row>
    <row r="14" spans="4:11" ht="13.5">
      <c r="D14" s="88" t="str">
        <f t="shared" si="0"/>
        <v>必ずクリティカル</v>
      </c>
      <c r="E14" s="88"/>
      <c r="F14" s="89">
        <f t="shared" si="1"/>
        <v>0</v>
      </c>
      <c r="G14" s="88"/>
      <c r="I14" s="138" t="s">
        <v>387</v>
      </c>
      <c r="J14" s="12">
        <v>10</v>
      </c>
      <c r="K14" s="12">
        <v>2</v>
      </c>
    </row>
    <row r="15" spans="4:11" ht="13.5">
      <c r="D15" s="88" t="str">
        <f t="shared" si="0"/>
        <v>多段攻撃</v>
      </c>
      <c r="E15" s="88"/>
      <c r="F15" s="89">
        <f t="shared" si="1"/>
        <v>0</v>
      </c>
      <c r="G15" s="88"/>
      <c r="I15" s="138" t="s">
        <v>388</v>
      </c>
      <c r="J15" s="12">
        <v>15</v>
      </c>
      <c r="K15" s="12">
        <v>0</v>
      </c>
    </row>
    <row r="16" spans="4:11" ht="13.5">
      <c r="D16" s="88" t="str">
        <f t="shared" si="0"/>
        <v>円形範囲攻撃</v>
      </c>
      <c r="E16" s="88"/>
      <c r="F16" s="89">
        <f t="shared" si="1"/>
        <v>0</v>
      </c>
      <c r="G16" s="88"/>
      <c r="I16" s="138" t="s">
        <v>389</v>
      </c>
      <c r="J16" s="12">
        <v>1</v>
      </c>
      <c r="K16" s="12">
        <v>1</v>
      </c>
    </row>
    <row r="17" spans="4:11" ht="13.5">
      <c r="D17" s="88" t="str">
        <f t="shared" si="0"/>
        <v>扇型範囲攻撃</v>
      </c>
      <c r="E17" s="88"/>
      <c r="F17" s="89">
        <f t="shared" si="1"/>
        <v>0</v>
      </c>
      <c r="G17" s="88"/>
      <c r="I17" s="138" t="s">
        <v>390</v>
      </c>
      <c r="J17" s="12">
        <v>1</v>
      </c>
      <c r="K17" s="12">
        <v>1</v>
      </c>
    </row>
    <row r="18" spans="4:11" ht="13.5">
      <c r="D18" s="88" t="str">
        <f t="shared" si="0"/>
        <v>FP消費軽減</v>
      </c>
      <c r="E18" s="88"/>
      <c r="F18" s="89">
        <f t="shared" si="1"/>
        <v>0</v>
      </c>
      <c r="G18" s="88"/>
      <c r="I18" s="138" t="s">
        <v>391</v>
      </c>
      <c r="J18" s="12">
        <v>1</v>
      </c>
      <c r="K18" s="12">
        <v>1</v>
      </c>
    </row>
    <row r="19" spans="4:11" ht="13.5">
      <c r="D19" s="88" t="str">
        <f t="shared" si="0"/>
        <v>人間特攻</v>
      </c>
      <c r="E19" s="88"/>
      <c r="F19" s="89">
        <f t="shared" si="1"/>
        <v>0</v>
      </c>
      <c r="G19" s="88"/>
      <c r="I19" s="138" t="s">
        <v>392</v>
      </c>
      <c r="J19" s="12">
        <v>1</v>
      </c>
      <c r="K19" s="12">
        <v>1</v>
      </c>
    </row>
    <row r="20" spans="4:11" ht="13.5">
      <c r="D20" s="88" t="str">
        <f t="shared" si="0"/>
        <v>ギア特攻</v>
      </c>
      <c r="E20" s="88"/>
      <c r="F20" s="89">
        <f t="shared" si="1"/>
        <v>0</v>
      </c>
      <c r="G20" s="88"/>
      <c r="I20" s="138" t="s">
        <v>631</v>
      </c>
      <c r="J20" s="12"/>
      <c r="K20" s="12"/>
    </row>
    <row r="21" spans="4:11" ht="13.5">
      <c r="D21" s="88" t="str">
        <f t="shared" si="0"/>
        <v>アンデッド特攻</v>
      </c>
      <c r="E21" s="88"/>
      <c r="F21" s="89">
        <f t="shared" si="1"/>
        <v>0</v>
      </c>
      <c r="G21" s="88"/>
      <c r="I21" s="138" t="s">
        <v>632</v>
      </c>
      <c r="J21" s="12"/>
      <c r="K21" s="12"/>
    </row>
    <row r="22" spans="4:11" ht="13.5">
      <c r="D22" s="137" t="str">
        <f>I20</f>
        <v>魔獣特攻</v>
      </c>
      <c r="E22" s="137"/>
      <c r="F22" s="136">
        <f t="shared" si="1"/>
        <v>0</v>
      </c>
      <c r="G22" s="137"/>
      <c r="I22" s="138" t="s">
        <v>393</v>
      </c>
      <c r="J22" s="12">
        <v>1</v>
      </c>
      <c r="K22" s="12">
        <v>1</v>
      </c>
    </row>
    <row r="23" spans="4:11" ht="13.5">
      <c r="D23" s="137" t="str">
        <f>I21</f>
        <v>霊獣特攻</v>
      </c>
      <c r="E23" s="137"/>
      <c r="F23" s="136">
        <f t="shared" si="1"/>
        <v>0</v>
      </c>
      <c r="G23" s="137"/>
      <c r="I23" s="138" t="s">
        <v>394</v>
      </c>
      <c r="J23" s="12">
        <v>1</v>
      </c>
      <c r="K23" s="12">
        <v>1</v>
      </c>
    </row>
    <row r="24" spans="4:11" ht="13.5">
      <c r="D24" s="88" t="str">
        <f aca="true" t="shared" si="2" ref="D24:D29">I22</f>
        <v>獣人特攻</v>
      </c>
      <c r="E24" s="88"/>
      <c r="F24" s="89">
        <f aca="true" t="shared" si="3" ref="F24:F29">IF($E24=0,0,VLOOKUP($D24,$I$3:$K$14,2,FALSE)+($E24-1)*VLOOKUP($D24,$I$3:$K$14,3,FALSE))</f>
        <v>0</v>
      </c>
      <c r="G24" s="88"/>
      <c r="I24" s="138" t="s">
        <v>395</v>
      </c>
      <c r="J24" s="12">
        <v>8</v>
      </c>
      <c r="K24" s="12">
        <v>0</v>
      </c>
    </row>
    <row r="25" spans="4:11" ht="13.5">
      <c r="D25" s="88" t="str">
        <f t="shared" si="2"/>
        <v>岩石特攻</v>
      </c>
      <c r="E25" s="88"/>
      <c r="F25" s="89">
        <f t="shared" si="3"/>
        <v>0</v>
      </c>
      <c r="G25" s="88"/>
      <c r="I25" s="138" t="s">
        <v>396</v>
      </c>
      <c r="J25" s="12">
        <v>5</v>
      </c>
      <c r="K25" s="12">
        <v>3</v>
      </c>
    </row>
    <row r="26" spans="4:11" ht="13.5">
      <c r="D26" s="88" t="str">
        <f t="shared" si="2"/>
        <v>命中時転倒</v>
      </c>
      <c r="E26" s="88"/>
      <c r="F26" s="89">
        <f t="shared" si="3"/>
        <v>0</v>
      </c>
      <c r="G26" s="88"/>
      <c r="I26" s="138" t="s">
        <v>397</v>
      </c>
      <c r="J26" s="12">
        <v>10</v>
      </c>
      <c r="K26" s="12">
        <v>4</v>
      </c>
    </row>
    <row r="27" spans="4:11" ht="13.5">
      <c r="D27" s="88" t="str">
        <f t="shared" si="2"/>
        <v>命中時睡眠</v>
      </c>
      <c r="E27" s="88"/>
      <c r="F27" s="89">
        <f t="shared" si="3"/>
        <v>0</v>
      </c>
      <c r="G27" s="88"/>
      <c r="I27" s="90" t="s">
        <v>398</v>
      </c>
      <c r="J27" s="12">
        <v>4</v>
      </c>
      <c r="K27" s="12">
        <v>0</v>
      </c>
    </row>
    <row r="28" spans="4:7" ht="13.5">
      <c r="D28" s="88" t="str">
        <f t="shared" si="2"/>
        <v>命中時麻痺</v>
      </c>
      <c r="E28" s="88"/>
      <c r="F28" s="89">
        <f t="shared" si="3"/>
        <v>0</v>
      </c>
      <c r="G28" s="88"/>
    </row>
    <row r="29" spans="4:11" ht="13.5">
      <c r="D29" s="88" t="str">
        <f t="shared" si="2"/>
        <v>FPダメージ追加</v>
      </c>
      <c r="E29" s="88"/>
      <c r="F29" s="89">
        <f t="shared" si="3"/>
        <v>0</v>
      </c>
      <c r="G29" s="88"/>
      <c r="I29" s="90" t="s">
        <v>399</v>
      </c>
      <c r="J29" s="90" t="s">
        <v>359</v>
      </c>
      <c r="K29" s="90" t="s">
        <v>370</v>
      </c>
    </row>
    <row r="30" spans="4:11" ht="13.5">
      <c r="D30" s="87" t="s">
        <v>399</v>
      </c>
      <c r="E30" s="87" t="s">
        <v>9</v>
      </c>
      <c r="F30" s="87" t="s">
        <v>407</v>
      </c>
      <c r="G30" s="87" t="s">
        <v>157</v>
      </c>
      <c r="I30" s="90" t="s">
        <v>401</v>
      </c>
      <c r="J30" s="12">
        <v>-5</v>
      </c>
      <c r="K30" s="12">
        <v>0</v>
      </c>
    </row>
    <row r="31" spans="4:11" ht="13.5">
      <c r="D31" s="88" t="str">
        <f aca="true" t="shared" si="4" ref="D31:D36">I30</f>
        <v>要ためる</v>
      </c>
      <c r="E31" s="88"/>
      <c r="F31" s="89">
        <f aca="true" t="shared" si="5" ref="F31:F36">IF($E31=0,0,VLOOKUP($D31,$I$30:$K$35,2,FALSE)+($E31-1)*VLOOKUP($D31,$I$30:$K$35,3,FALSE))</f>
        <v>0</v>
      </c>
      <c r="G31" s="88"/>
      <c r="I31" s="90" t="s">
        <v>402</v>
      </c>
      <c r="J31" s="12">
        <v>-2</v>
      </c>
      <c r="K31" s="12">
        <v>0</v>
      </c>
    </row>
    <row r="32" spans="4:11" ht="13.5">
      <c r="D32" s="88" t="str">
        <f t="shared" si="4"/>
        <v>人間には無効</v>
      </c>
      <c r="E32" s="88"/>
      <c r="F32" s="89">
        <f t="shared" si="5"/>
        <v>0</v>
      </c>
      <c r="G32" s="88"/>
      <c r="I32" s="90" t="s">
        <v>403</v>
      </c>
      <c r="J32" s="12">
        <v>-2</v>
      </c>
      <c r="K32" s="12">
        <v>0</v>
      </c>
    </row>
    <row r="33" spans="4:11" ht="13.5">
      <c r="D33" s="88" t="str">
        <f t="shared" si="4"/>
        <v>ギアには無効</v>
      </c>
      <c r="E33" s="88"/>
      <c r="F33" s="89">
        <f t="shared" si="5"/>
        <v>0</v>
      </c>
      <c r="G33" s="88"/>
      <c r="I33" s="90" t="s">
        <v>404</v>
      </c>
      <c r="J33" s="12">
        <v>-2</v>
      </c>
      <c r="K33" s="12">
        <v>0</v>
      </c>
    </row>
    <row r="34" spans="4:11" ht="13.5">
      <c r="D34" s="88" t="str">
        <f t="shared" si="4"/>
        <v>アンデッドには無効</v>
      </c>
      <c r="E34" s="88"/>
      <c r="F34" s="89">
        <f t="shared" si="5"/>
        <v>0</v>
      </c>
      <c r="G34" s="88"/>
      <c r="I34" s="90" t="s">
        <v>405</v>
      </c>
      <c r="J34" s="12">
        <v>-1</v>
      </c>
      <c r="K34" s="12">
        <v>-1</v>
      </c>
    </row>
    <row r="35" spans="4:11" ht="13.5">
      <c r="D35" s="88" t="str">
        <f t="shared" si="4"/>
        <v>FP消費増加</v>
      </c>
      <c r="E35" s="88"/>
      <c r="F35" s="89">
        <f t="shared" si="5"/>
        <v>0</v>
      </c>
      <c r="G35" s="88"/>
      <c r="I35" s="90" t="s">
        <v>406</v>
      </c>
      <c r="J35" s="12">
        <v>-1</v>
      </c>
      <c r="K35" s="12">
        <v>-1</v>
      </c>
    </row>
    <row r="36" spans="4:7" ht="13.5">
      <c r="D36" s="88" t="str">
        <f t="shared" si="4"/>
        <v>HPを消費</v>
      </c>
      <c r="E36" s="88"/>
      <c r="F36" s="89">
        <f t="shared" si="5"/>
        <v>0</v>
      </c>
      <c r="G36" s="88"/>
    </row>
  </sheetData>
  <sheetProtection/>
  <mergeCells count="1">
    <mergeCell ref="E2:G2"/>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codeName="Sheet6"/>
  <dimension ref="A1:K27"/>
  <sheetViews>
    <sheetView zoomScalePageLayoutView="0" workbookViewId="0" topLeftCell="A1">
      <selection activeCell="A1" sqref="A1"/>
    </sheetView>
  </sheetViews>
  <sheetFormatPr defaultColWidth="9.140625" defaultRowHeight="15"/>
  <cols>
    <col min="1" max="1" width="19.8515625" style="0" bestFit="1" customWidth="1"/>
    <col min="2" max="2" width="4.421875" style="0" bestFit="1" customWidth="1"/>
    <col min="3" max="3" width="5.57421875" style="0" customWidth="1"/>
    <col min="4" max="4" width="28.140625" style="47" bestFit="1" customWidth="1"/>
    <col min="5" max="5" width="3.421875" style="47" bestFit="1" customWidth="1"/>
    <col min="6" max="6" width="11.421875" style="47" bestFit="1" customWidth="1"/>
    <col min="7" max="7" width="20.57421875" style="47" customWidth="1"/>
    <col min="8" max="8" width="5.57421875" style="0" customWidth="1"/>
    <col min="9" max="9" width="28.140625" style="47" bestFit="1" customWidth="1"/>
    <col min="10" max="10" width="11.421875" style="47" bestFit="1" customWidth="1"/>
    <col min="11" max="11" width="9.00390625" style="47" customWidth="1"/>
  </cols>
  <sheetData>
    <row r="1" ht="13.5">
      <c r="A1" t="s">
        <v>428</v>
      </c>
    </row>
    <row r="2" spans="1:11" ht="13.5">
      <c r="A2" s="87" t="s">
        <v>357</v>
      </c>
      <c r="B2" s="87" t="s">
        <v>358</v>
      </c>
      <c r="D2" s="87" t="s">
        <v>418</v>
      </c>
      <c r="E2" s="170"/>
      <c r="F2" s="170"/>
      <c r="G2" s="170"/>
      <c r="I2" s="90" t="s">
        <v>376</v>
      </c>
      <c r="J2" s="90" t="s">
        <v>359</v>
      </c>
      <c r="K2" s="90" t="s">
        <v>370</v>
      </c>
    </row>
    <row r="3" spans="1:11" ht="13.5">
      <c r="A3" s="89">
        <f>IF(ISERROR(VLOOKUP("奥義*",'特技シート'!B10:G69,1,FALSE)),"",VLOOKUP("奥義*",'特技シート'!B10:G69,1,FALSE))</f>
      </c>
      <c r="B3" s="89">
        <f>IF(ISERROR(VLOOKUP("奥義*",'特技シート'!B10:I69,7,FALSE)),0,VLOOKUP("奥義*",'特技シート'!B10:I69,7,FALSE))</f>
        <v>0</v>
      </c>
      <c r="D3" s="6"/>
      <c r="E3" s="6"/>
      <c r="F3" s="6"/>
      <c r="G3" s="6"/>
      <c r="I3" s="90" t="s">
        <v>419</v>
      </c>
      <c r="J3" s="12">
        <v>1</v>
      </c>
      <c r="K3" s="12">
        <v>1</v>
      </c>
    </row>
    <row r="4" spans="4:11" ht="13.5">
      <c r="D4" s="87" t="s">
        <v>376</v>
      </c>
      <c r="E4" s="87" t="s">
        <v>9</v>
      </c>
      <c r="F4" s="87" t="s">
        <v>359</v>
      </c>
      <c r="G4" s="87" t="s">
        <v>157</v>
      </c>
      <c r="I4" s="90" t="s">
        <v>420</v>
      </c>
      <c r="J4" s="12">
        <v>3</v>
      </c>
      <c r="K4" s="12">
        <v>3</v>
      </c>
    </row>
    <row r="5" spans="1:11" ht="13.5">
      <c r="A5" s="87" t="s">
        <v>408</v>
      </c>
      <c r="B5" s="89">
        <f>IF(B3=0,0,B3*5+15)</f>
        <v>0</v>
      </c>
      <c r="D5" s="88" t="str">
        <f aca="true" t="shared" si="0" ref="D5:D15">I3</f>
        <v>回復量アップ</v>
      </c>
      <c r="E5" s="88"/>
      <c r="F5" s="89">
        <f aca="true" t="shared" si="1" ref="F5:F15">IF($E5=0,0,VLOOKUP($D5,$I$3:$K$14,2,FALSE)+($E5-1)*VLOOKUP($D5,$I$3:$K$14,3,FALSE))</f>
        <v>0</v>
      </c>
      <c r="G5" s="88"/>
      <c r="I5" s="90" t="s">
        <v>421</v>
      </c>
      <c r="J5" s="12">
        <v>5</v>
      </c>
      <c r="K5" s="12">
        <v>5</v>
      </c>
    </row>
    <row r="6" spans="1:11" ht="13.5">
      <c r="A6" s="87" t="s">
        <v>409</v>
      </c>
      <c r="B6" s="89">
        <f>SUM(F5:F15)</f>
        <v>0</v>
      </c>
      <c r="D6" s="88" t="str">
        <f t="shared" si="0"/>
        <v>効果量アップ(致傷力・防護点)</v>
      </c>
      <c r="E6" s="88"/>
      <c r="F6" s="89">
        <f t="shared" si="1"/>
        <v>0</v>
      </c>
      <c r="G6" s="88"/>
      <c r="I6" s="90" t="s">
        <v>422</v>
      </c>
      <c r="J6" s="12">
        <v>5</v>
      </c>
      <c r="K6" s="12">
        <v>5</v>
      </c>
    </row>
    <row r="7" spans="1:11" ht="13.5">
      <c r="A7" s="87" t="s">
        <v>410</v>
      </c>
      <c r="B7" s="89">
        <f>SUM(F17:F22)</f>
        <v>0</v>
      </c>
      <c r="D7" s="88" t="str">
        <f t="shared" si="0"/>
        <v>効果量アップ(副能力)</v>
      </c>
      <c r="E7" s="88"/>
      <c r="F7" s="89">
        <f t="shared" si="1"/>
        <v>0</v>
      </c>
      <c r="G7" s="88"/>
      <c r="I7" s="90" t="s">
        <v>423</v>
      </c>
      <c r="J7" s="12">
        <v>10</v>
      </c>
      <c r="K7" s="12">
        <v>0</v>
      </c>
    </row>
    <row r="8" spans="1:11" ht="13.5">
      <c r="A8" s="87" t="s">
        <v>411</v>
      </c>
      <c r="B8" s="89">
        <f>SUM(B6:B7)</f>
        <v>0</v>
      </c>
      <c r="D8" s="88" t="str">
        <f t="shared" si="0"/>
        <v>抵抗ペナルティ</v>
      </c>
      <c r="E8" s="88"/>
      <c r="F8" s="89">
        <f t="shared" si="1"/>
        <v>0</v>
      </c>
      <c r="G8" s="88"/>
      <c r="I8" s="90" t="s">
        <v>416</v>
      </c>
      <c r="J8" s="12">
        <v>1</v>
      </c>
      <c r="K8" s="12">
        <v>1</v>
      </c>
    </row>
    <row r="9" spans="1:11" ht="13.5">
      <c r="A9" s="87" t="s">
        <v>412</v>
      </c>
      <c r="B9" s="89">
        <f>B5-B8</f>
        <v>0</v>
      </c>
      <c r="D9" s="88" t="str">
        <f t="shared" si="0"/>
        <v>バッドステータス回復</v>
      </c>
      <c r="E9" s="88"/>
      <c r="F9" s="89">
        <f t="shared" si="1"/>
        <v>0</v>
      </c>
      <c r="G9" s="88"/>
      <c r="I9" s="90" t="s">
        <v>424</v>
      </c>
      <c r="J9" s="12">
        <v>15</v>
      </c>
      <c r="K9" s="12">
        <v>0</v>
      </c>
    </row>
    <row r="10" spans="4:11" ht="13.5">
      <c r="D10" s="88" t="str">
        <f t="shared" si="0"/>
        <v>射程増加</v>
      </c>
      <c r="E10" s="88"/>
      <c r="F10" s="89">
        <f t="shared" si="1"/>
        <v>0</v>
      </c>
      <c r="G10" s="88"/>
      <c r="I10" s="90" t="s">
        <v>425</v>
      </c>
      <c r="J10" s="12">
        <v>15</v>
      </c>
      <c r="K10" s="12">
        <v>3</v>
      </c>
    </row>
    <row r="11" spans="4:11" ht="13.5">
      <c r="D11" s="88" t="str">
        <f t="shared" si="0"/>
        <v>持続時間増加</v>
      </c>
      <c r="E11" s="88"/>
      <c r="F11" s="89">
        <f t="shared" si="1"/>
        <v>0</v>
      </c>
      <c r="G11" s="88"/>
      <c r="I11" s="90" t="s">
        <v>426</v>
      </c>
      <c r="J11" s="12">
        <v>20</v>
      </c>
      <c r="K11" s="12">
        <v>0</v>
      </c>
    </row>
    <row r="12" spans="4:11" ht="13.5">
      <c r="D12" s="88" t="str">
        <f t="shared" si="0"/>
        <v>円形範囲</v>
      </c>
      <c r="E12" s="88"/>
      <c r="F12" s="89">
        <f t="shared" si="1"/>
        <v>0</v>
      </c>
      <c r="G12" s="88"/>
      <c r="I12" s="90" t="s">
        <v>427</v>
      </c>
      <c r="J12" s="12">
        <v>30</v>
      </c>
      <c r="K12" s="12">
        <v>0</v>
      </c>
    </row>
    <row r="13" spans="4:11" ht="13.5">
      <c r="D13" s="88" t="str">
        <f t="shared" si="0"/>
        <v>奥義範囲</v>
      </c>
      <c r="E13" s="88"/>
      <c r="F13" s="89">
        <f t="shared" si="1"/>
        <v>0</v>
      </c>
      <c r="G13" s="88"/>
      <c r="I13" s="90" t="s">
        <v>389</v>
      </c>
      <c r="J13" s="12">
        <v>1</v>
      </c>
      <c r="K13" s="12">
        <v>1</v>
      </c>
    </row>
    <row r="14" spans="4:11" ht="13.5">
      <c r="D14" s="88" t="str">
        <f t="shared" si="0"/>
        <v>戦場全域</v>
      </c>
      <c r="E14" s="88"/>
      <c r="F14" s="89">
        <f t="shared" si="1"/>
        <v>0</v>
      </c>
      <c r="G14" s="88"/>
      <c r="I14" s="6"/>
      <c r="J14" s="6"/>
      <c r="K14" s="6"/>
    </row>
    <row r="15" spans="4:11" ht="13.5">
      <c r="D15" s="88" t="str">
        <f t="shared" si="0"/>
        <v>FP消費軽減</v>
      </c>
      <c r="E15" s="88"/>
      <c r="F15" s="89">
        <f t="shared" si="1"/>
        <v>0</v>
      </c>
      <c r="G15" s="88"/>
      <c r="I15" s="90" t="s">
        <v>399</v>
      </c>
      <c r="J15" s="90" t="s">
        <v>359</v>
      </c>
      <c r="K15" s="90" t="s">
        <v>370</v>
      </c>
    </row>
    <row r="16" spans="4:11" ht="13.5">
      <c r="D16" s="87" t="s">
        <v>399</v>
      </c>
      <c r="E16" s="87" t="s">
        <v>9</v>
      </c>
      <c r="F16" s="87" t="s">
        <v>407</v>
      </c>
      <c r="G16" s="87" t="s">
        <v>157</v>
      </c>
      <c r="I16" s="90" t="s">
        <v>401</v>
      </c>
      <c r="J16" s="12">
        <v>-5</v>
      </c>
      <c r="K16" s="12">
        <v>0</v>
      </c>
    </row>
    <row r="17" spans="4:11" ht="13.5">
      <c r="D17" s="88" t="str">
        <f aca="true" t="shared" si="2" ref="D17:D22">I16</f>
        <v>要ためる</v>
      </c>
      <c r="E17" s="88"/>
      <c r="F17" s="89">
        <f aca="true" t="shared" si="3" ref="F17:F22">IF($E17=0,0,VLOOKUP($D17,$I$16:$K$21,2,FALSE)+($E17-1)*VLOOKUP($D17,$I$16:$K$21,3,FALSE))</f>
        <v>0</v>
      </c>
      <c r="G17" s="88"/>
      <c r="I17" s="90" t="s">
        <v>402</v>
      </c>
      <c r="J17" s="12">
        <v>-2</v>
      </c>
      <c r="K17" s="12">
        <v>0</v>
      </c>
    </row>
    <row r="18" spans="4:11" ht="13.5">
      <c r="D18" s="88" t="str">
        <f t="shared" si="2"/>
        <v>人間には無効</v>
      </c>
      <c r="E18" s="88"/>
      <c r="F18" s="89">
        <f t="shared" si="3"/>
        <v>0</v>
      </c>
      <c r="G18" s="88"/>
      <c r="I18" s="90" t="s">
        <v>403</v>
      </c>
      <c r="J18" s="12">
        <v>-2</v>
      </c>
      <c r="K18" s="12">
        <v>0</v>
      </c>
    </row>
    <row r="19" spans="4:11" ht="13.5">
      <c r="D19" s="88" t="str">
        <f t="shared" si="2"/>
        <v>ギアには無効</v>
      </c>
      <c r="E19" s="88"/>
      <c r="F19" s="89">
        <f t="shared" si="3"/>
        <v>0</v>
      </c>
      <c r="G19" s="88"/>
      <c r="I19" s="90" t="s">
        <v>404</v>
      </c>
      <c r="J19" s="12">
        <v>-2</v>
      </c>
      <c r="K19" s="12">
        <v>0</v>
      </c>
    </row>
    <row r="20" spans="4:11" ht="13.5">
      <c r="D20" s="88" t="str">
        <f t="shared" si="2"/>
        <v>アンデッドには無効</v>
      </c>
      <c r="E20" s="88"/>
      <c r="F20" s="89">
        <f t="shared" si="3"/>
        <v>0</v>
      </c>
      <c r="G20" s="88"/>
      <c r="I20" s="90" t="s">
        <v>405</v>
      </c>
      <c r="J20" s="12">
        <v>-1</v>
      </c>
      <c r="K20" s="12">
        <v>-1</v>
      </c>
    </row>
    <row r="21" spans="4:11" ht="13.5">
      <c r="D21" s="88" t="str">
        <f t="shared" si="2"/>
        <v>FP消費増加</v>
      </c>
      <c r="E21" s="88"/>
      <c r="F21" s="89">
        <f t="shared" si="3"/>
        <v>0</v>
      </c>
      <c r="G21" s="88"/>
      <c r="I21" s="90" t="s">
        <v>406</v>
      </c>
      <c r="J21" s="12">
        <v>-1</v>
      </c>
      <c r="K21" s="12">
        <v>-1</v>
      </c>
    </row>
    <row r="22" spans="4:11" ht="13.5">
      <c r="D22" s="88" t="str">
        <f t="shared" si="2"/>
        <v>HPを消費</v>
      </c>
      <c r="E22" s="88"/>
      <c r="F22" s="89">
        <f t="shared" si="3"/>
        <v>0</v>
      </c>
      <c r="G22" s="88"/>
      <c r="I22" s="6"/>
      <c r="J22" s="6"/>
      <c r="K22" s="6"/>
    </row>
    <row r="23" spans="4:11" ht="13.5">
      <c r="D23" s="6"/>
      <c r="E23" s="6"/>
      <c r="F23" s="6"/>
      <c r="G23" s="6"/>
      <c r="I23" s="6"/>
      <c r="J23" s="6"/>
      <c r="K23" s="6"/>
    </row>
    <row r="24" spans="4:11" ht="13.5">
      <c r="D24" s="6"/>
      <c r="E24" s="6"/>
      <c r="F24" s="6"/>
      <c r="G24" s="6"/>
      <c r="I24" s="6"/>
      <c r="J24" s="6"/>
      <c r="K24" s="6"/>
    </row>
    <row r="25" spans="4:11" ht="13.5">
      <c r="D25" s="6"/>
      <c r="E25" s="6"/>
      <c r="F25" s="6"/>
      <c r="G25" s="6"/>
      <c r="I25" s="6"/>
      <c r="J25" s="6"/>
      <c r="K25" s="6"/>
    </row>
    <row r="26" spans="4:7" ht="13.5">
      <c r="D26" s="6"/>
      <c r="E26" s="6"/>
      <c r="F26" s="6"/>
      <c r="G26" s="6"/>
    </row>
    <row r="27" spans="4:7" ht="13.5">
      <c r="D27" s="6"/>
      <c r="E27" s="6"/>
      <c r="F27" s="6"/>
      <c r="G27" s="6"/>
    </row>
  </sheetData>
  <sheetProtection/>
  <mergeCells count="1">
    <mergeCell ref="E2:G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3"/>
  <dimension ref="B1:BX71"/>
  <sheetViews>
    <sheetView showGridLines="0" zoomScalePageLayoutView="0" workbookViewId="0" topLeftCell="A22">
      <selection activeCell="S2" sqref="S2:AH21"/>
    </sheetView>
  </sheetViews>
  <sheetFormatPr defaultColWidth="9.140625" defaultRowHeight="15"/>
  <cols>
    <col min="1" max="42" width="2.421875" style="13" customWidth="1"/>
    <col min="43" max="44" width="1.421875" style="13" customWidth="1"/>
    <col min="45" max="53" width="2.421875" style="13" customWidth="1"/>
    <col min="54" max="55" width="1.421875" style="13" customWidth="1"/>
    <col min="56" max="84" width="2.421875" style="13" customWidth="1"/>
    <col min="85" max="16384" width="9.00390625" style="13" customWidth="1"/>
  </cols>
  <sheetData>
    <row r="1" spans="72:73" ht="11.25" customHeight="1" thickBot="1">
      <c r="BT1" s="60"/>
      <c r="BU1" s="60"/>
    </row>
    <row r="2" spans="18:73" ht="11.25" customHeight="1" thickBot="1">
      <c r="R2" s="102"/>
      <c r="S2" s="314" t="s">
        <v>219</v>
      </c>
      <c r="T2" s="314"/>
      <c r="U2" s="314"/>
      <c r="V2" s="314"/>
      <c r="W2" s="314"/>
      <c r="X2" s="314"/>
      <c r="Y2" s="314"/>
      <c r="Z2" s="314"/>
      <c r="AA2" s="314"/>
      <c r="AB2" s="314"/>
      <c r="AC2" s="314"/>
      <c r="AD2" s="314"/>
      <c r="AE2" s="314"/>
      <c r="AF2" s="314"/>
      <c r="AG2" s="314"/>
      <c r="AH2" s="299"/>
      <c r="AK2" s="321" t="s">
        <v>36</v>
      </c>
      <c r="AL2" s="322"/>
      <c r="AM2" s="322"/>
      <c r="AN2" s="322"/>
      <c r="AO2" s="323"/>
      <c r="AP2" s="362" t="s">
        <v>149</v>
      </c>
      <c r="AQ2" s="363"/>
      <c r="AR2" s="354"/>
      <c r="AS2" s="354"/>
      <c r="AT2" s="354" t="str">
        <f>キャラメイク!F18</f>
        <v>盾</v>
      </c>
      <c r="AU2" s="354"/>
      <c r="AV2" s="354"/>
      <c r="AW2" s="354" t="s">
        <v>33</v>
      </c>
      <c r="AX2" s="354"/>
      <c r="AY2" s="354"/>
      <c r="AZ2" s="354" t="s">
        <v>146</v>
      </c>
      <c r="BA2" s="354"/>
      <c r="BB2" s="354"/>
      <c r="BC2" s="354"/>
      <c r="BD2" s="354" t="s">
        <v>147</v>
      </c>
      <c r="BE2" s="354"/>
      <c r="BF2" s="354"/>
      <c r="BG2" s="324" t="s">
        <v>247</v>
      </c>
      <c r="BH2" s="324"/>
      <c r="BI2" s="324"/>
      <c r="BJ2" s="354" t="s">
        <v>29</v>
      </c>
      <c r="BK2" s="354"/>
      <c r="BL2" s="354"/>
      <c r="BM2" s="354" t="s">
        <v>24</v>
      </c>
      <c r="BN2" s="354"/>
      <c r="BO2" s="355"/>
      <c r="BP2" s="225" t="s">
        <v>19</v>
      </c>
      <c r="BQ2" s="226"/>
      <c r="BR2" s="226"/>
      <c r="BS2" s="249"/>
      <c r="BT2" s="23"/>
      <c r="BU2" s="60"/>
    </row>
    <row r="3" spans="18:73" ht="11.25" customHeight="1">
      <c r="R3" s="403" t="s">
        <v>457</v>
      </c>
      <c r="S3" s="335"/>
      <c r="T3" s="335"/>
      <c r="U3" s="335"/>
      <c r="V3" s="335"/>
      <c r="W3" s="335"/>
      <c r="X3" s="335"/>
      <c r="Y3" s="335"/>
      <c r="Z3" s="335"/>
      <c r="AA3" s="335"/>
      <c r="AB3" s="335"/>
      <c r="AC3" s="335"/>
      <c r="AD3" s="335"/>
      <c r="AE3" s="335"/>
      <c r="AF3" s="335"/>
      <c r="AG3" s="335"/>
      <c r="AH3" s="336"/>
      <c r="AK3" s="367" t="s">
        <v>20</v>
      </c>
      <c r="AL3" s="368"/>
      <c r="AM3" s="368"/>
      <c r="AN3" s="348" t="s">
        <v>38</v>
      </c>
      <c r="AO3" s="349"/>
      <c r="AP3" s="356"/>
      <c r="AQ3" s="357"/>
      <c r="AR3" s="357"/>
      <c r="AS3" s="357"/>
      <c r="AT3" s="357"/>
      <c r="AU3" s="357"/>
      <c r="AV3" s="357"/>
      <c r="AW3" s="357"/>
      <c r="AX3" s="357"/>
      <c r="AY3" s="357"/>
      <c r="AZ3" s="357"/>
      <c r="BA3" s="357"/>
      <c r="BB3" s="357"/>
      <c r="BC3" s="357"/>
      <c r="BD3" s="357"/>
      <c r="BE3" s="357"/>
      <c r="BF3" s="357"/>
      <c r="BG3" s="325"/>
      <c r="BH3" s="326"/>
      <c r="BI3" s="327"/>
      <c r="BJ3" s="357"/>
      <c r="BK3" s="357"/>
      <c r="BL3" s="357"/>
      <c r="BM3" s="357"/>
      <c r="BN3" s="357"/>
      <c r="BO3" s="364"/>
      <c r="BP3" s="319"/>
      <c r="BQ3" s="250"/>
      <c r="BR3" s="250"/>
      <c r="BS3" s="251"/>
      <c r="BT3" s="23"/>
      <c r="BU3" s="60"/>
    </row>
    <row r="4" spans="18:73" ht="11.25" customHeight="1">
      <c r="R4" s="404"/>
      <c r="S4" s="335"/>
      <c r="T4" s="335"/>
      <c r="U4" s="335"/>
      <c r="V4" s="335"/>
      <c r="W4" s="335"/>
      <c r="X4" s="335"/>
      <c r="Y4" s="335"/>
      <c r="Z4" s="335"/>
      <c r="AA4" s="335"/>
      <c r="AB4" s="335"/>
      <c r="AC4" s="335"/>
      <c r="AD4" s="335"/>
      <c r="AE4" s="335"/>
      <c r="AF4" s="335"/>
      <c r="AG4" s="335"/>
      <c r="AH4" s="336"/>
      <c r="AK4" s="369"/>
      <c r="AL4" s="370"/>
      <c r="AM4" s="370"/>
      <c r="AN4" s="350"/>
      <c r="AO4" s="351"/>
      <c r="AP4" s="358"/>
      <c r="AQ4" s="359"/>
      <c r="AR4" s="359"/>
      <c r="AS4" s="359"/>
      <c r="AT4" s="359"/>
      <c r="AU4" s="359"/>
      <c r="AV4" s="359"/>
      <c r="AW4" s="359"/>
      <c r="AX4" s="359"/>
      <c r="AY4" s="359"/>
      <c r="AZ4" s="359"/>
      <c r="BA4" s="359"/>
      <c r="BB4" s="359"/>
      <c r="BC4" s="359"/>
      <c r="BD4" s="359"/>
      <c r="BE4" s="359"/>
      <c r="BF4" s="359"/>
      <c r="BG4" s="328"/>
      <c r="BH4" s="329"/>
      <c r="BI4" s="330"/>
      <c r="BJ4" s="359"/>
      <c r="BK4" s="359"/>
      <c r="BL4" s="359"/>
      <c r="BM4" s="359"/>
      <c r="BN4" s="359"/>
      <c r="BO4" s="365"/>
      <c r="BP4" s="319"/>
      <c r="BQ4" s="250"/>
      <c r="BR4" s="250"/>
      <c r="BS4" s="251"/>
      <c r="BT4" s="23"/>
      <c r="BU4" s="60"/>
    </row>
    <row r="5" spans="18:73" ht="11.25" customHeight="1">
      <c r="R5" s="404"/>
      <c r="S5" s="335"/>
      <c r="T5" s="335"/>
      <c r="U5" s="335"/>
      <c r="V5" s="335"/>
      <c r="W5" s="335"/>
      <c r="X5" s="335"/>
      <c r="Y5" s="335"/>
      <c r="Z5" s="335"/>
      <c r="AA5" s="335"/>
      <c r="AB5" s="335"/>
      <c r="AC5" s="335"/>
      <c r="AD5" s="335"/>
      <c r="AE5" s="335"/>
      <c r="AF5" s="335"/>
      <c r="AG5" s="335"/>
      <c r="AH5" s="336"/>
      <c r="AK5" s="369"/>
      <c r="AL5" s="370"/>
      <c r="AM5" s="370"/>
      <c r="AN5" s="350"/>
      <c r="AO5" s="351"/>
      <c r="AP5" s="358"/>
      <c r="AQ5" s="359"/>
      <c r="AR5" s="359"/>
      <c r="AS5" s="359"/>
      <c r="AT5" s="359"/>
      <c r="AU5" s="359"/>
      <c r="AV5" s="359"/>
      <c r="AW5" s="359"/>
      <c r="AX5" s="359"/>
      <c r="AY5" s="359"/>
      <c r="AZ5" s="359"/>
      <c r="BA5" s="359"/>
      <c r="BB5" s="359"/>
      <c r="BC5" s="359"/>
      <c r="BD5" s="359"/>
      <c r="BE5" s="359"/>
      <c r="BF5" s="359"/>
      <c r="BG5" s="328"/>
      <c r="BH5" s="329"/>
      <c r="BI5" s="330"/>
      <c r="BJ5" s="359"/>
      <c r="BK5" s="359"/>
      <c r="BL5" s="359"/>
      <c r="BM5" s="359"/>
      <c r="BN5" s="359"/>
      <c r="BO5" s="365"/>
      <c r="BP5" s="319"/>
      <c r="BQ5" s="250"/>
      <c r="BR5" s="250"/>
      <c r="BS5" s="251"/>
      <c r="BT5" s="23"/>
      <c r="BU5" s="60"/>
    </row>
    <row r="6" spans="7:76" ht="11.25" customHeight="1">
      <c r="G6" s="106"/>
      <c r="H6" s="106"/>
      <c r="I6" s="106"/>
      <c r="J6" s="106"/>
      <c r="K6" s="106"/>
      <c r="L6" s="106"/>
      <c r="M6" s="106"/>
      <c r="N6" s="106"/>
      <c r="O6" s="106"/>
      <c r="R6" s="404"/>
      <c r="S6" s="335"/>
      <c r="T6" s="335"/>
      <c r="U6" s="335"/>
      <c r="V6" s="335"/>
      <c r="W6" s="335"/>
      <c r="X6" s="335"/>
      <c r="Y6" s="335"/>
      <c r="Z6" s="335"/>
      <c r="AA6" s="335"/>
      <c r="AB6" s="335"/>
      <c r="AC6" s="335"/>
      <c r="AD6" s="335"/>
      <c r="AE6" s="335"/>
      <c r="AF6" s="335"/>
      <c r="AG6" s="335"/>
      <c r="AH6" s="336"/>
      <c r="AK6" s="369"/>
      <c r="AL6" s="370"/>
      <c r="AM6" s="370"/>
      <c r="AN6" s="350"/>
      <c r="AO6" s="351"/>
      <c r="AP6" s="358"/>
      <c r="AQ6" s="359"/>
      <c r="AR6" s="359"/>
      <c r="AS6" s="359"/>
      <c r="AT6" s="359"/>
      <c r="AU6" s="359"/>
      <c r="AV6" s="359"/>
      <c r="AW6" s="359"/>
      <c r="AX6" s="359"/>
      <c r="AY6" s="359"/>
      <c r="AZ6" s="359"/>
      <c r="BA6" s="359"/>
      <c r="BB6" s="359"/>
      <c r="BC6" s="359"/>
      <c r="BD6" s="359"/>
      <c r="BE6" s="359"/>
      <c r="BF6" s="359"/>
      <c r="BG6" s="328"/>
      <c r="BH6" s="329"/>
      <c r="BI6" s="330"/>
      <c r="BJ6" s="359"/>
      <c r="BK6" s="359"/>
      <c r="BL6" s="359"/>
      <c r="BM6" s="359"/>
      <c r="BN6" s="359"/>
      <c r="BO6" s="365"/>
      <c r="BP6" s="319"/>
      <c r="BQ6" s="250"/>
      <c r="BR6" s="250"/>
      <c r="BS6" s="251"/>
      <c r="BT6" s="23"/>
      <c r="BU6" s="60"/>
      <c r="BX6" s="13" t="s">
        <v>186</v>
      </c>
    </row>
    <row r="7" spans="7:76" ht="11.25" customHeight="1" thickBot="1">
      <c r="G7" s="107"/>
      <c r="H7" s="107"/>
      <c r="I7" s="107"/>
      <c r="J7" s="107"/>
      <c r="K7" s="107"/>
      <c r="L7" s="107"/>
      <c r="M7" s="107"/>
      <c r="N7" s="107"/>
      <c r="O7" s="107"/>
      <c r="P7" s="22"/>
      <c r="R7" s="103"/>
      <c r="S7" s="335"/>
      <c r="T7" s="335"/>
      <c r="U7" s="335"/>
      <c r="V7" s="335"/>
      <c r="W7" s="335"/>
      <c r="X7" s="335"/>
      <c r="Y7" s="335"/>
      <c r="Z7" s="335"/>
      <c r="AA7" s="335"/>
      <c r="AB7" s="335"/>
      <c r="AC7" s="335"/>
      <c r="AD7" s="335"/>
      <c r="AE7" s="335"/>
      <c r="AF7" s="335"/>
      <c r="AG7" s="335"/>
      <c r="AH7" s="336"/>
      <c r="AK7" s="369"/>
      <c r="AL7" s="370"/>
      <c r="AM7" s="370"/>
      <c r="AN7" s="350"/>
      <c r="AO7" s="351"/>
      <c r="AP7" s="358"/>
      <c r="AQ7" s="359"/>
      <c r="AR7" s="359"/>
      <c r="AS7" s="359"/>
      <c r="AT7" s="359"/>
      <c r="AU7" s="359"/>
      <c r="AV7" s="359"/>
      <c r="AW7" s="359"/>
      <c r="AX7" s="359"/>
      <c r="AY7" s="359"/>
      <c r="AZ7" s="359"/>
      <c r="BA7" s="359"/>
      <c r="BB7" s="359"/>
      <c r="BC7" s="359"/>
      <c r="BD7" s="359"/>
      <c r="BE7" s="359"/>
      <c r="BF7" s="359"/>
      <c r="BG7" s="328"/>
      <c r="BH7" s="329"/>
      <c r="BI7" s="330"/>
      <c r="BJ7" s="359"/>
      <c r="BK7" s="359"/>
      <c r="BL7" s="359"/>
      <c r="BM7" s="359"/>
      <c r="BN7" s="359"/>
      <c r="BO7" s="365"/>
      <c r="BP7" s="319"/>
      <c r="BQ7" s="250"/>
      <c r="BR7" s="250"/>
      <c r="BS7" s="251"/>
      <c r="BT7" s="23"/>
      <c r="BU7" s="60"/>
      <c r="BX7" s="13" t="s">
        <v>163</v>
      </c>
    </row>
    <row r="8" spans="2:73" ht="11.25" customHeight="1">
      <c r="B8" s="385" t="s">
        <v>0</v>
      </c>
      <c r="C8" s="386"/>
      <c r="D8" s="386"/>
      <c r="E8" s="386"/>
      <c r="F8" s="386"/>
      <c r="G8" s="226">
        <f>IF(キャラメイク!B2="","",キャラメイク!B2)</f>
      </c>
      <c r="H8" s="226"/>
      <c r="I8" s="226"/>
      <c r="J8" s="226"/>
      <c r="K8" s="226"/>
      <c r="L8" s="226"/>
      <c r="M8" s="226"/>
      <c r="N8" s="226"/>
      <c r="O8" s="226"/>
      <c r="P8" s="226"/>
      <c r="Q8" s="249"/>
      <c r="S8" s="334"/>
      <c r="T8" s="335"/>
      <c r="U8" s="335"/>
      <c r="V8" s="335"/>
      <c r="W8" s="335"/>
      <c r="X8" s="335"/>
      <c r="Y8" s="335"/>
      <c r="Z8" s="335"/>
      <c r="AA8" s="335"/>
      <c r="AB8" s="335"/>
      <c r="AC8" s="335"/>
      <c r="AD8" s="335"/>
      <c r="AE8" s="335"/>
      <c r="AF8" s="335"/>
      <c r="AG8" s="335"/>
      <c r="AH8" s="336"/>
      <c r="AK8" s="369"/>
      <c r="AL8" s="370"/>
      <c r="AM8" s="370"/>
      <c r="AN8" s="350"/>
      <c r="AO8" s="351"/>
      <c r="AP8" s="358"/>
      <c r="AQ8" s="359"/>
      <c r="AR8" s="359"/>
      <c r="AS8" s="359"/>
      <c r="AT8" s="359"/>
      <c r="AU8" s="359"/>
      <c r="AV8" s="359"/>
      <c r="AW8" s="359"/>
      <c r="AX8" s="359"/>
      <c r="AY8" s="359"/>
      <c r="AZ8" s="359"/>
      <c r="BA8" s="359"/>
      <c r="BB8" s="359"/>
      <c r="BC8" s="359"/>
      <c r="BD8" s="359"/>
      <c r="BE8" s="359"/>
      <c r="BF8" s="359"/>
      <c r="BG8" s="328"/>
      <c r="BH8" s="329"/>
      <c r="BI8" s="330"/>
      <c r="BJ8" s="359"/>
      <c r="BK8" s="359"/>
      <c r="BL8" s="359"/>
      <c r="BM8" s="359"/>
      <c r="BN8" s="359"/>
      <c r="BO8" s="365"/>
      <c r="BP8" s="319"/>
      <c r="BQ8" s="250"/>
      <c r="BR8" s="250"/>
      <c r="BS8" s="251"/>
      <c r="BT8" s="23"/>
      <c r="BU8" s="60"/>
    </row>
    <row r="9" spans="2:73" ht="11.25" customHeight="1" thickBot="1">
      <c r="B9" s="14"/>
      <c r="C9" s="15"/>
      <c r="D9" s="15"/>
      <c r="E9" s="15"/>
      <c r="F9" s="15"/>
      <c r="G9" s="250"/>
      <c r="H9" s="250"/>
      <c r="I9" s="250"/>
      <c r="J9" s="250"/>
      <c r="K9" s="250"/>
      <c r="L9" s="250"/>
      <c r="M9" s="250"/>
      <c r="N9" s="250"/>
      <c r="O9" s="250"/>
      <c r="P9" s="250"/>
      <c r="Q9" s="251"/>
      <c r="S9" s="334"/>
      <c r="T9" s="335"/>
      <c r="U9" s="335"/>
      <c r="V9" s="335"/>
      <c r="W9" s="335"/>
      <c r="X9" s="335"/>
      <c r="Y9" s="335"/>
      <c r="Z9" s="335"/>
      <c r="AA9" s="335"/>
      <c r="AB9" s="335"/>
      <c r="AC9" s="335"/>
      <c r="AD9" s="335"/>
      <c r="AE9" s="335"/>
      <c r="AF9" s="335"/>
      <c r="AG9" s="335"/>
      <c r="AH9" s="336"/>
      <c r="AK9" s="369"/>
      <c r="AL9" s="370"/>
      <c r="AM9" s="370"/>
      <c r="AN9" s="350"/>
      <c r="AO9" s="351"/>
      <c r="AP9" s="358"/>
      <c r="AQ9" s="359"/>
      <c r="AR9" s="359"/>
      <c r="AS9" s="359"/>
      <c r="AT9" s="359"/>
      <c r="AU9" s="359"/>
      <c r="AV9" s="359"/>
      <c r="AW9" s="359"/>
      <c r="AX9" s="359"/>
      <c r="AY9" s="359"/>
      <c r="AZ9" s="359"/>
      <c r="BA9" s="359"/>
      <c r="BB9" s="359"/>
      <c r="BC9" s="359"/>
      <c r="BD9" s="359"/>
      <c r="BE9" s="359"/>
      <c r="BF9" s="359"/>
      <c r="BG9" s="328"/>
      <c r="BH9" s="329"/>
      <c r="BI9" s="330"/>
      <c r="BJ9" s="359"/>
      <c r="BK9" s="359"/>
      <c r="BL9" s="359"/>
      <c r="BM9" s="359"/>
      <c r="BN9" s="359"/>
      <c r="BO9" s="365"/>
      <c r="BP9" s="319"/>
      <c r="BQ9" s="250"/>
      <c r="BR9" s="250"/>
      <c r="BS9" s="251"/>
      <c r="BT9" s="23"/>
      <c r="BU9" s="60"/>
    </row>
    <row r="10" spans="2:73" ht="11.25" customHeight="1">
      <c r="B10" s="385" t="s">
        <v>1</v>
      </c>
      <c r="C10" s="386"/>
      <c r="D10" s="386"/>
      <c r="E10" s="386"/>
      <c r="F10" s="386"/>
      <c r="G10" s="226">
        <f>IF(キャラメイク!B3="","",キャラメイク!B3)</f>
      </c>
      <c r="H10" s="226"/>
      <c r="I10" s="226"/>
      <c r="J10" s="226"/>
      <c r="K10" s="226"/>
      <c r="L10" s="226"/>
      <c r="M10" s="226"/>
      <c r="N10" s="226"/>
      <c r="O10" s="226"/>
      <c r="P10" s="226"/>
      <c r="Q10" s="249"/>
      <c r="S10" s="334"/>
      <c r="T10" s="335"/>
      <c r="U10" s="335"/>
      <c r="V10" s="335"/>
      <c r="W10" s="335"/>
      <c r="X10" s="335"/>
      <c r="Y10" s="335"/>
      <c r="Z10" s="335"/>
      <c r="AA10" s="335"/>
      <c r="AB10" s="335"/>
      <c r="AC10" s="335"/>
      <c r="AD10" s="335"/>
      <c r="AE10" s="335"/>
      <c r="AF10" s="335"/>
      <c r="AG10" s="335"/>
      <c r="AH10" s="336"/>
      <c r="AK10" s="369"/>
      <c r="AL10" s="370"/>
      <c r="AM10" s="370"/>
      <c r="AN10" s="350"/>
      <c r="AO10" s="351"/>
      <c r="AP10" s="358"/>
      <c r="AQ10" s="359"/>
      <c r="AR10" s="359"/>
      <c r="AS10" s="359"/>
      <c r="AT10" s="359"/>
      <c r="AU10" s="359"/>
      <c r="AV10" s="359"/>
      <c r="AW10" s="359"/>
      <c r="AX10" s="359"/>
      <c r="AY10" s="359"/>
      <c r="AZ10" s="359"/>
      <c r="BA10" s="359"/>
      <c r="BB10" s="359"/>
      <c r="BC10" s="359"/>
      <c r="BD10" s="359"/>
      <c r="BE10" s="359"/>
      <c r="BF10" s="359"/>
      <c r="BG10" s="328"/>
      <c r="BH10" s="329"/>
      <c r="BI10" s="330"/>
      <c r="BJ10" s="359"/>
      <c r="BK10" s="359"/>
      <c r="BL10" s="359"/>
      <c r="BM10" s="359"/>
      <c r="BN10" s="359"/>
      <c r="BO10" s="365"/>
      <c r="BP10" s="319"/>
      <c r="BQ10" s="250"/>
      <c r="BR10" s="250"/>
      <c r="BS10" s="251"/>
      <c r="BT10" s="23"/>
      <c r="BU10" s="60"/>
    </row>
    <row r="11" spans="2:73" ht="11.25" customHeight="1" thickBot="1">
      <c r="B11" s="16"/>
      <c r="C11" s="17"/>
      <c r="D11" s="17"/>
      <c r="E11" s="17"/>
      <c r="F11" s="17"/>
      <c r="G11" s="252"/>
      <c r="H11" s="252"/>
      <c r="I11" s="252"/>
      <c r="J11" s="252"/>
      <c r="K11" s="252"/>
      <c r="L11" s="252"/>
      <c r="M11" s="252"/>
      <c r="N11" s="252"/>
      <c r="O11" s="252"/>
      <c r="P11" s="252"/>
      <c r="Q11" s="253"/>
      <c r="S11" s="334"/>
      <c r="T11" s="335"/>
      <c r="U11" s="335"/>
      <c r="V11" s="335"/>
      <c r="W11" s="335"/>
      <c r="X11" s="335"/>
      <c r="Y11" s="335"/>
      <c r="Z11" s="335"/>
      <c r="AA11" s="335"/>
      <c r="AB11" s="335"/>
      <c r="AC11" s="335"/>
      <c r="AD11" s="335"/>
      <c r="AE11" s="335"/>
      <c r="AF11" s="335"/>
      <c r="AG11" s="335"/>
      <c r="AH11" s="336"/>
      <c r="AK11" s="371"/>
      <c r="AL11" s="372"/>
      <c r="AM11" s="372"/>
      <c r="AN11" s="352"/>
      <c r="AO11" s="353"/>
      <c r="AP11" s="360"/>
      <c r="AQ11" s="361"/>
      <c r="AR11" s="361"/>
      <c r="AS11" s="361"/>
      <c r="AT11" s="361"/>
      <c r="AU11" s="361"/>
      <c r="AV11" s="361"/>
      <c r="AW11" s="361"/>
      <c r="AX11" s="361"/>
      <c r="AY11" s="361"/>
      <c r="AZ11" s="361"/>
      <c r="BA11" s="361"/>
      <c r="BB11" s="361"/>
      <c r="BC11" s="361"/>
      <c r="BD11" s="361"/>
      <c r="BE11" s="361"/>
      <c r="BF11" s="361"/>
      <c r="BG11" s="331"/>
      <c r="BH11" s="332"/>
      <c r="BI11" s="333"/>
      <c r="BJ11" s="361"/>
      <c r="BK11" s="361"/>
      <c r="BL11" s="361"/>
      <c r="BM11" s="361"/>
      <c r="BN11" s="361"/>
      <c r="BO11" s="366"/>
      <c r="BP11" s="320"/>
      <c r="BQ11" s="252"/>
      <c r="BR11" s="252"/>
      <c r="BS11" s="253"/>
      <c r="BT11" s="23"/>
      <c r="BU11" s="60"/>
    </row>
    <row r="12" spans="19:73" ht="11.25" customHeight="1" thickBot="1">
      <c r="S12" s="334"/>
      <c r="T12" s="335"/>
      <c r="U12" s="335"/>
      <c r="V12" s="335"/>
      <c r="W12" s="335"/>
      <c r="X12" s="335"/>
      <c r="Y12" s="335"/>
      <c r="Z12" s="335"/>
      <c r="AA12" s="335"/>
      <c r="AB12" s="335"/>
      <c r="AC12" s="335"/>
      <c r="AD12" s="335"/>
      <c r="AE12" s="335"/>
      <c r="AF12" s="335"/>
      <c r="AG12" s="335"/>
      <c r="AH12" s="336"/>
      <c r="AK12" s="373" t="s">
        <v>41</v>
      </c>
      <c r="AL12" s="374"/>
      <c r="AM12" s="374"/>
      <c r="AN12" s="298"/>
      <c r="AO12" s="299"/>
      <c r="AP12" s="203"/>
      <c r="AQ12" s="203"/>
      <c r="AR12" s="342"/>
      <c r="AS12" s="342"/>
      <c r="AT12" s="342"/>
      <c r="AU12" s="342"/>
      <c r="AV12" s="342"/>
      <c r="AW12" s="342"/>
      <c r="AX12" s="342"/>
      <c r="AY12" s="342"/>
      <c r="AZ12" s="308"/>
      <c r="BA12" s="308"/>
      <c r="BB12" s="308"/>
      <c r="BC12" s="308"/>
      <c r="BD12" s="308"/>
      <c r="BE12" s="308"/>
      <c r="BF12" s="308"/>
      <c r="BG12" s="308"/>
      <c r="BH12" s="308"/>
      <c r="BI12" s="308"/>
      <c r="BJ12" s="308"/>
      <c r="BK12" s="308"/>
      <c r="BL12" s="308"/>
      <c r="BM12" s="308"/>
      <c r="BN12" s="308"/>
      <c r="BO12" s="309"/>
      <c r="BP12" s="313"/>
      <c r="BQ12" s="314"/>
      <c r="BR12" s="298"/>
      <c r="BS12" s="299"/>
      <c r="BT12" s="59"/>
      <c r="BU12" s="60"/>
    </row>
    <row r="13" spans="2:73" ht="11.25" customHeight="1" thickBot="1">
      <c r="B13" s="380" t="s">
        <v>154</v>
      </c>
      <c r="C13" s="381"/>
      <c r="D13" s="225"/>
      <c r="E13" s="226"/>
      <c r="F13" s="226"/>
      <c r="G13" s="226"/>
      <c r="H13" s="226"/>
      <c r="I13" s="227"/>
      <c r="J13" s="18"/>
      <c r="K13" s="226"/>
      <c r="L13" s="249"/>
      <c r="M13" s="516" t="s">
        <v>11</v>
      </c>
      <c r="N13" s="225"/>
      <c r="O13" s="226"/>
      <c r="P13" s="226"/>
      <c r="Q13" s="249"/>
      <c r="S13" s="334"/>
      <c r="T13" s="335"/>
      <c r="U13" s="335"/>
      <c r="V13" s="335"/>
      <c r="W13" s="335"/>
      <c r="X13" s="335"/>
      <c r="Y13" s="335"/>
      <c r="Z13" s="335"/>
      <c r="AA13" s="335"/>
      <c r="AB13" s="335"/>
      <c r="AC13" s="335"/>
      <c r="AD13" s="335"/>
      <c r="AE13" s="335"/>
      <c r="AF13" s="335"/>
      <c r="AG13" s="335"/>
      <c r="AH13" s="336"/>
      <c r="AK13" s="344"/>
      <c r="AL13" s="240"/>
      <c r="AM13" s="240"/>
      <c r="AN13" s="302"/>
      <c r="AO13" s="303"/>
      <c r="AP13" s="343"/>
      <c r="AQ13" s="343"/>
      <c r="AR13" s="243"/>
      <c r="AS13" s="243"/>
      <c r="AT13" s="243"/>
      <c r="AU13" s="243"/>
      <c r="AV13" s="243"/>
      <c r="AW13" s="243"/>
      <c r="AX13" s="243"/>
      <c r="AY13" s="243"/>
      <c r="AZ13" s="310"/>
      <c r="BA13" s="310"/>
      <c r="BB13" s="310"/>
      <c r="BC13" s="310"/>
      <c r="BD13" s="310"/>
      <c r="BE13" s="310"/>
      <c r="BF13" s="310"/>
      <c r="BG13" s="310"/>
      <c r="BH13" s="310"/>
      <c r="BI13" s="310"/>
      <c r="BJ13" s="310"/>
      <c r="BK13" s="310"/>
      <c r="BL13" s="310"/>
      <c r="BM13" s="310"/>
      <c r="BN13" s="310"/>
      <c r="BO13" s="311"/>
      <c r="BP13" s="315"/>
      <c r="BQ13" s="316"/>
      <c r="BR13" s="300"/>
      <c r="BS13" s="301"/>
      <c r="BT13" s="23"/>
      <c r="BU13" s="60"/>
    </row>
    <row r="14" spans="2:76" ht="11.25" customHeight="1" thickBot="1">
      <c r="B14" s="387"/>
      <c r="C14" s="388"/>
      <c r="D14" s="320"/>
      <c r="E14" s="252"/>
      <c r="F14" s="252"/>
      <c r="G14" s="252"/>
      <c r="H14" s="252"/>
      <c r="I14" s="389"/>
      <c r="J14" s="19" t="s">
        <v>9</v>
      </c>
      <c r="K14" s="252"/>
      <c r="L14" s="253"/>
      <c r="M14" s="517"/>
      <c r="N14" s="320"/>
      <c r="O14" s="252"/>
      <c r="P14" s="252"/>
      <c r="Q14" s="253"/>
      <c r="S14" s="334"/>
      <c r="T14" s="335"/>
      <c r="U14" s="335"/>
      <c r="V14" s="335"/>
      <c r="W14" s="335"/>
      <c r="X14" s="335"/>
      <c r="Y14" s="335"/>
      <c r="Z14" s="335"/>
      <c r="AA14" s="335"/>
      <c r="AB14" s="335"/>
      <c r="AC14" s="335"/>
      <c r="AD14" s="335"/>
      <c r="AE14" s="335"/>
      <c r="AF14" s="335"/>
      <c r="AG14" s="335"/>
      <c r="AH14" s="336"/>
      <c r="AK14" s="344" t="s">
        <v>40</v>
      </c>
      <c r="AL14" s="240"/>
      <c r="AM14" s="240"/>
      <c r="AN14" s="304"/>
      <c r="AO14" s="305"/>
      <c r="AP14" s="343"/>
      <c r="AQ14" s="3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312"/>
      <c r="BP14" s="313"/>
      <c r="BQ14" s="314"/>
      <c r="BR14" s="298"/>
      <c r="BS14" s="299"/>
      <c r="BT14" s="59"/>
      <c r="BU14" s="60"/>
      <c r="BX14" s="13" t="s">
        <v>191</v>
      </c>
    </row>
    <row r="15" spans="2:73" ht="11.25" customHeight="1">
      <c r="B15" s="380" t="s">
        <v>2</v>
      </c>
      <c r="C15" s="381"/>
      <c r="D15" s="319"/>
      <c r="E15" s="250"/>
      <c r="F15" s="250"/>
      <c r="G15" s="250"/>
      <c r="H15" s="250"/>
      <c r="I15" s="384"/>
      <c r="J15" s="20"/>
      <c r="K15" s="250"/>
      <c r="L15" s="251"/>
      <c r="M15" s="375" t="s">
        <v>10</v>
      </c>
      <c r="N15" s="510"/>
      <c r="O15" s="511"/>
      <c r="P15" s="511"/>
      <c r="Q15" s="512"/>
      <c r="S15" s="334"/>
      <c r="T15" s="335"/>
      <c r="U15" s="335"/>
      <c r="V15" s="335"/>
      <c r="W15" s="335"/>
      <c r="X15" s="335"/>
      <c r="Y15" s="335"/>
      <c r="Z15" s="335"/>
      <c r="AA15" s="335"/>
      <c r="AB15" s="335"/>
      <c r="AC15" s="335"/>
      <c r="AD15" s="335"/>
      <c r="AE15" s="335"/>
      <c r="AF15" s="335"/>
      <c r="AG15" s="335"/>
      <c r="AH15" s="336"/>
      <c r="AK15" s="344"/>
      <c r="AL15" s="240"/>
      <c r="AM15" s="240"/>
      <c r="AN15" s="306"/>
      <c r="AO15" s="307"/>
      <c r="AP15" s="343"/>
      <c r="AQ15" s="3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312"/>
      <c r="BP15" s="317"/>
      <c r="BQ15" s="318"/>
      <c r="BR15" s="302"/>
      <c r="BS15" s="303"/>
      <c r="BT15" s="23"/>
      <c r="BU15" s="60"/>
    </row>
    <row r="16" spans="2:76" ht="11.25" customHeight="1" thickBot="1">
      <c r="B16" s="382"/>
      <c r="C16" s="383"/>
      <c r="D16" s="319"/>
      <c r="E16" s="250"/>
      <c r="F16" s="250"/>
      <c r="G16" s="250"/>
      <c r="H16" s="250"/>
      <c r="I16" s="384"/>
      <c r="J16" s="20" t="s">
        <v>9</v>
      </c>
      <c r="K16" s="250"/>
      <c r="L16" s="251"/>
      <c r="M16" s="393"/>
      <c r="N16" s="513"/>
      <c r="O16" s="514"/>
      <c r="P16" s="514"/>
      <c r="Q16" s="515"/>
      <c r="S16" s="334"/>
      <c r="T16" s="335"/>
      <c r="U16" s="335"/>
      <c r="V16" s="335"/>
      <c r="W16" s="335"/>
      <c r="X16" s="335"/>
      <c r="Y16" s="335"/>
      <c r="Z16" s="335"/>
      <c r="AA16" s="335"/>
      <c r="AB16" s="335"/>
      <c r="AC16" s="335"/>
      <c r="AD16" s="335"/>
      <c r="AE16" s="335"/>
      <c r="AF16" s="335"/>
      <c r="AG16" s="335"/>
      <c r="AH16" s="336"/>
      <c r="AK16" s="344" t="s">
        <v>42</v>
      </c>
      <c r="AL16" s="240"/>
      <c r="AM16" s="240"/>
      <c r="AN16" s="345"/>
      <c r="AO16" s="346"/>
      <c r="AP16" s="343"/>
      <c r="AQ16" s="3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312"/>
      <c r="BP16" s="198"/>
      <c r="BQ16" s="199"/>
      <c r="BR16" s="304"/>
      <c r="BS16" s="305"/>
      <c r="BT16" s="23"/>
      <c r="BU16" s="60"/>
      <c r="BX16" s="13" t="s">
        <v>458</v>
      </c>
    </row>
    <row r="17" spans="2:73" ht="11.25" customHeight="1">
      <c r="B17" s="415" t="s">
        <v>205</v>
      </c>
      <c r="C17" s="416"/>
      <c r="D17" s="313"/>
      <c r="E17" s="314"/>
      <c r="F17" s="314"/>
      <c r="G17" s="314"/>
      <c r="H17" s="314"/>
      <c r="I17" s="419"/>
      <c r="J17" s="51"/>
      <c r="K17" s="314"/>
      <c r="L17" s="299"/>
      <c r="M17" s="375" t="s">
        <v>207</v>
      </c>
      <c r="N17" s="313"/>
      <c r="O17" s="314"/>
      <c r="P17" s="314"/>
      <c r="Q17" s="299"/>
      <c r="S17" s="334"/>
      <c r="T17" s="335"/>
      <c r="U17" s="335"/>
      <c r="V17" s="335"/>
      <c r="W17" s="335"/>
      <c r="X17" s="335"/>
      <c r="Y17" s="335"/>
      <c r="Z17" s="335"/>
      <c r="AA17" s="335"/>
      <c r="AB17" s="335"/>
      <c r="AC17" s="335"/>
      <c r="AD17" s="335"/>
      <c r="AE17" s="335"/>
      <c r="AF17" s="335"/>
      <c r="AG17" s="335"/>
      <c r="AH17" s="336"/>
      <c r="AK17" s="344"/>
      <c r="AL17" s="240"/>
      <c r="AM17" s="240"/>
      <c r="AN17" s="309"/>
      <c r="AO17" s="347"/>
      <c r="AP17" s="343"/>
      <c r="AQ17" s="3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312"/>
      <c r="BP17" s="201"/>
      <c r="BQ17" s="202"/>
      <c r="BR17" s="306"/>
      <c r="BS17" s="307"/>
      <c r="BT17" s="23"/>
      <c r="BU17" s="60"/>
    </row>
    <row r="18" spans="2:73" ht="11.25" customHeight="1" thickBot="1">
      <c r="B18" s="417"/>
      <c r="C18" s="418"/>
      <c r="D18" s="315"/>
      <c r="E18" s="316"/>
      <c r="F18" s="316"/>
      <c r="G18" s="316"/>
      <c r="H18" s="316"/>
      <c r="I18" s="420"/>
      <c r="J18" s="63" t="s">
        <v>9</v>
      </c>
      <c r="K18" s="316"/>
      <c r="L18" s="301"/>
      <c r="M18" s="393"/>
      <c r="N18" s="315"/>
      <c r="O18" s="316"/>
      <c r="P18" s="316"/>
      <c r="Q18" s="301"/>
      <c r="S18" s="334"/>
      <c r="T18" s="335"/>
      <c r="U18" s="335"/>
      <c r="V18" s="335"/>
      <c r="W18" s="335"/>
      <c r="X18" s="335"/>
      <c r="Y18" s="335"/>
      <c r="Z18" s="335"/>
      <c r="AA18" s="335"/>
      <c r="AB18" s="335"/>
      <c r="AC18" s="335"/>
      <c r="AD18" s="335"/>
      <c r="AE18" s="335"/>
      <c r="AF18" s="335"/>
      <c r="AG18" s="335"/>
      <c r="AH18" s="336"/>
      <c r="AK18" s="344" t="s">
        <v>21</v>
      </c>
      <c r="AL18" s="240"/>
      <c r="AM18" s="240"/>
      <c r="AN18" s="345"/>
      <c r="AO18" s="346"/>
      <c r="AP18" s="343"/>
      <c r="AQ18" s="3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312"/>
      <c r="BP18" s="198"/>
      <c r="BQ18" s="199"/>
      <c r="BR18" s="304"/>
      <c r="BS18" s="305"/>
      <c r="BT18" s="23"/>
      <c r="BU18" s="60"/>
    </row>
    <row r="19" spans="19:72" ht="11.25" customHeight="1" thickBot="1">
      <c r="S19" s="334"/>
      <c r="T19" s="335"/>
      <c r="U19" s="335"/>
      <c r="V19" s="335"/>
      <c r="W19" s="335"/>
      <c r="X19" s="335"/>
      <c r="Y19" s="335"/>
      <c r="Z19" s="335"/>
      <c r="AA19" s="335"/>
      <c r="AB19" s="335"/>
      <c r="AC19" s="335"/>
      <c r="AD19" s="335"/>
      <c r="AE19" s="335"/>
      <c r="AF19" s="335"/>
      <c r="AG19" s="335"/>
      <c r="AH19" s="336"/>
      <c r="AK19" s="344"/>
      <c r="AL19" s="240"/>
      <c r="AM19" s="240"/>
      <c r="AN19" s="309"/>
      <c r="AO19" s="347"/>
      <c r="AP19" s="343"/>
      <c r="AQ19" s="3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312"/>
      <c r="BP19" s="201"/>
      <c r="BQ19" s="202"/>
      <c r="BR19" s="306"/>
      <c r="BS19" s="307"/>
      <c r="BT19" s="23"/>
    </row>
    <row r="20" spans="2:72" ht="11.25" customHeight="1" thickBot="1">
      <c r="B20" s="375" t="s">
        <v>3</v>
      </c>
      <c r="C20" s="394" t="s">
        <v>4</v>
      </c>
      <c r="D20" s="379"/>
      <c r="E20" s="379"/>
      <c r="F20" s="379" t="s">
        <v>7</v>
      </c>
      <c r="G20" s="379"/>
      <c r="H20" s="379"/>
      <c r="I20" s="379" t="s">
        <v>5</v>
      </c>
      <c r="J20" s="379"/>
      <c r="K20" s="379"/>
      <c r="L20" s="379" t="s">
        <v>6</v>
      </c>
      <c r="M20" s="379"/>
      <c r="N20" s="379"/>
      <c r="O20" s="379" t="s">
        <v>8</v>
      </c>
      <c r="P20" s="379"/>
      <c r="Q20" s="395"/>
      <c r="S20" s="334"/>
      <c r="T20" s="335"/>
      <c r="U20" s="335"/>
      <c r="V20" s="335"/>
      <c r="W20" s="335"/>
      <c r="X20" s="335"/>
      <c r="Y20" s="335"/>
      <c r="Z20" s="335"/>
      <c r="AA20" s="335"/>
      <c r="AB20" s="335"/>
      <c r="AC20" s="335"/>
      <c r="AD20" s="335"/>
      <c r="AE20" s="335"/>
      <c r="AF20" s="335"/>
      <c r="AG20" s="335"/>
      <c r="AH20" s="336"/>
      <c r="AK20" s="344" t="s">
        <v>14</v>
      </c>
      <c r="AL20" s="240"/>
      <c r="AM20" s="240"/>
      <c r="AN20" s="304"/>
      <c r="AO20" s="305"/>
      <c r="AP20" s="343"/>
      <c r="AQ20" s="343"/>
      <c r="AR20" s="243"/>
      <c r="AS20" s="243"/>
      <c r="AT20" s="243"/>
      <c r="AU20" s="243"/>
      <c r="AV20" s="243"/>
      <c r="AW20" s="243"/>
      <c r="AX20" s="243"/>
      <c r="AY20" s="243"/>
      <c r="AZ20" s="243"/>
      <c r="BA20" s="243"/>
      <c r="BB20" s="243"/>
      <c r="BC20" s="243"/>
      <c r="BD20" s="243"/>
      <c r="BE20" s="243"/>
      <c r="BF20" s="243"/>
      <c r="BG20" s="243"/>
      <c r="BH20" s="243"/>
      <c r="BI20" s="243"/>
      <c r="BJ20" s="340"/>
      <c r="BK20" s="340"/>
      <c r="BL20" s="340"/>
      <c r="BM20" s="243"/>
      <c r="BN20" s="243"/>
      <c r="BO20" s="312"/>
      <c r="BP20" s="198"/>
      <c r="BQ20" s="199"/>
      <c r="BR20" s="304"/>
      <c r="BS20" s="305"/>
      <c r="BT20" s="23"/>
    </row>
    <row r="21" spans="2:72" ht="11.25" customHeight="1" thickBot="1">
      <c r="B21" s="376"/>
      <c r="C21" s="402"/>
      <c r="D21" s="390"/>
      <c r="E21" s="390"/>
      <c r="F21" s="390"/>
      <c r="G21" s="390"/>
      <c r="H21" s="390"/>
      <c r="I21" s="390"/>
      <c r="J21" s="390"/>
      <c r="K21" s="390"/>
      <c r="L21" s="390"/>
      <c r="M21" s="390"/>
      <c r="N21" s="390"/>
      <c r="O21" s="390"/>
      <c r="P21" s="390"/>
      <c r="Q21" s="391"/>
      <c r="S21" s="315"/>
      <c r="T21" s="316"/>
      <c r="U21" s="316"/>
      <c r="V21" s="316"/>
      <c r="W21" s="316"/>
      <c r="X21" s="316"/>
      <c r="Y21" s="316"/>
      <c r="Z21" s="316"/>
      <c r="AA21" s="316"/>
      <c r="AB21" s="316"/>
      <c r="AC21" s="316"/>
      <c r="AD21" s="316"/>
      <c r="AE21" s="316"/>
      <c r="AF21" s="316"/>
      <c r="AG21" s="316"/>
      <c r="AH21" s="301"/>
      <c r="AK21" s="344"/>
      <c r="AL21" s="240"/>
      <c r="AM21" s="240"/>
      <c r="AN21" s="306"/>
      <c r="AO21" s="307"/>
      <c r="AP21" s="343"/>
      <c r="AQ21" s="343"/>
      <c r="AR21" s="243"/>
      <c r="AS21" s="243"/>
      <c r="AT21" s="243"/>
      <c r="AU21" s="243"/>
      <c r="AV21" s="243"/>
      <c r="AW21" s="243"/>
      <c r="AX21" s="243"/>
      <c r="AY21" s="243"/>
      <c r="AZ21" s="243"/>
      <c r="BA21" s="243"/>
      <c r="BB21" s="243"/>
      <c r="BC21" s="243"/>
      <c r="BD21" s="243"/>
      <c r="BE21" s="243"/>
      <c r="BF21" s="243"/>
      <c r="BG21" s="243"/>
      <c r="BH21" s="243"/>
      <c r="BI21" s="243"/>
      <c r="BJ21" s="340"/>
      <c r="BK21" s="340"/>
      <c r="BL21" s="340"/>
      <c r="BM21" s="243"/>
      <c r="BN21" s="243"/>
      <c r="BO21" s="312"/>
      <c r="BP21" s="201"/>
      <c r="BQ21" s="202"/>
      <c r="BR21" s="306"/>
      <c r="BS21" s="307"/>
      <c r="BT21" s="23"/>
    </row>
    <row r="22" spans="2:72" ht="11.25" customHeight="1" thickBot="1">
      <c r="B22" s="393"/>
      <c r="C22" s="254"/>
      <c r="D22" s="255"/>
      <c r="E22" s="255"/>
      <c r="F22" s="255"/>
      <c r="G22" s="255"/>
      <c r="H22" s="255"/>
      <c r="I22" s="255"/>
      <c r="J22" s="255"/>
      <c r="K22" s="255"/>
      <c r="L22" s="255"/>
      <c r="M22" s="255"/>
      <c r="N22" s="255"/>
      <c r="O22" s="255"/>
      <c r="P22" s="255"/>
      <c r="Q22" s="392"/>
      <c r="AK22" s="344" t="s">
        <v>160</v>
      </c>
      <c r="AL22" s="240"/>
      <c r="AM22" s="240"/>
      <c r="AN22" s="304"/>
      <c r="AO22" s="305"/>
      <c r="AP22" s="343"/>
      <c r="AQ22" s="3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312"/>
      <c r="BP22" s="198"/>
      <c r="BQ22" s="199"/>
      <c r="BR22" s="199"/>
      <c r="BS22" s="305"/>
      <c r="BT22" s="23"/>
    </row>
    <row r="23" spans="22:72" ht="11.25" customHeight="1" thickBot="1">
      <c r="V23" s="60"/>
      <c r="W23" s="96"/>
      <c r="X23" s="451" t="s">
        <v>454</v>
      </c>
      <c r="Y23" s="452"/>
      <c r="Z23" s="452"/>
      <c r="AA23" s="452"/>
      <c r="AB23" s="95"/>
      <c r="AK23" s="344"/>
      <c r="AL23" s="240"/>
      <c r="AM23" s="240"/>
      <c r="AN23" s="306"/>
      <c r="AO23" s="307"/>
      <c r="AP23" s="343"/>
      <c r="AQ23" s="3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312"/>
      <c r="BP23" s="201"/>
      <c r="BQ23" s="202"/>
      <c r="BR23" s="202"/>
      <c r="BS23" s="307"/>
      <c r="BT23" s="23"/>
    </row>
    <row r="24" spans="2:72" ht="11.25" customHeight="1">
      <c r="B24" s="542"/>
      <c r="C24" s="543"/>
      <c r="D24" s="543"/>
      <c r="E24" s="543"/>
      <c r="F24" s="543"/>
      <c r="G24" s="543"/>
      <c r="H24" s="543"/>
      <c r="I24" s="543"/>
      <c r="J24" s="543"/>
      <c r="K24" s="543"/>
      <c r="L24" s="543"/>
      <c r="M24" s="543"/>
      <c r="N24" s="543"/>
      <c r="O24" s="543"/>
      <c r="P24" s="543"/>
      <c r="Q24" s="543"/>
      <c r="R24" s="543"/>
      <c r="S24" s="543"/>
      <c r="T24" s="543"/>
      <c r="U24" s="544"/>
      <c r="V24" s="99"/>
      <c r="W24" s="413"/>
      <c r="X24" s="409"/>
      <c r="Y24" s="409"/>
      <c r="Z24" s="409"/>
      <c r="AA24" s="409"/>
      <c r="AB24" s="409"/>
      <c r="AC24" s="407"/>
      <c r="AD24" s="407"/>
      <c r="AE24" s="407"/>
      <c r="AF24" s="407"/>
      <c r="AG24" s="407"/>
      <c r="AH24" s="408"/>
      <c r="AK24" s="344" t="s">
        <v>161</v>
      </c>
      <c r="AL24" s="240"/>
      <c r="AM24" s="240"/>
      <c r="AN24" s="304"/>
      <c r="AO24" s="305"/>
      <c r="AP24" s="343"/>
      <c r="AQ24" s="3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312"/>
      <c r="BP24" s="198"/>
      <c r="BQ24" s="199"/>
      <c r="BR24" s="199"/>
      <c r="BS24" s="305"/>
      <c r="BT24" s="23"/>
    </row>
    <row r="25" spans="2:72" ht="11.25" customHeight="1">
      <c r="B25" s="545"/>
      <c r="C25" s="546"/>
      <c r="D25" s="546"/>
      <c r="E25" s="546"/>
      <c r="F25" s="546"/>
      <c r="G25" s="546"/>
      <c r="H25" s="546"/>
      <c r="I25" s="546"/>
      <c r="J25" s="546"/>
      <c r="K25" s="546"/>
      <c r="L25" s="546"/>
      <c r="M25" s="546"/>
      <c r="N25" s="546"/>
      <c r="O25" s="546"/>
      <c r="P25" s="546"/>
      <c r="Q25" s="546"/>
      <c r="R25" s="546"/>
      <c r="S25" s="546"/>
      <c r="T25" s="546"/>
      <c r="U25" s="547"/>
      <c r="V25" s="99"/>
      <c r="W25" s="413"/>
      <c r="X25" s="409"/>
      <c r="Y25" s="409"/>
      <c r="Z25" s="409"/>
      <c r="AA25" s="409"/>
      <c r="AB25" s="409"/>
      <c r="AC25" s="409"/>
      <c r="AD25" s="409"/>
      <c r="AE25" s="409"/>
      <c r="AF25" s="409"/>
      <c r="AG25" s="409"/>
      <c r="AH25" s="410"/>
      <c r="AK25" s="344"/>
      <c r="AL25" s="240"/>
      <c r="AM25" s="240"/>
      <c r="AN25" s="306"/>
      <c r="AO25" s="307"/>
      <c r="AP25" s="343"/>
      <c r="AQ25" s="3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312"/>
      <c r="BP25" s="201"/>
      <c r="BQ25" s="202"/>
      <c r="BR25" s="202"/>
      <c r="BS25" s="307"/>
      <c r="BT25" s="23"/>
    </row>
    <row r="26" spans="2:72" ht="11.25" customHeight="1">
      <c r="B26" s="545"/>
      <c r="C26" s="546"/>
      <c r="D26" s="546"/>
      <c r="E26" s="546"/>
      <c r="F26" s="546"/>
      <c r="G26" s="546"/>
      <c r="H26" s="546"/>
      <c r="I26" s="546"/>
      <c r="J26" s="546"/>
      <c r="K26" s="546"/>
      <c r="L26" s="546"/>
      <c r="M26" s="546"/>
      <c r="N26" s="546"/>
      <c r="O26" s="546"/>
      <c r="P26" s="546"/>
      <c r="Q26" s="546"/>
      <c r="R26" s="546"/>
      <c r="S26" s="546"/>
      <c r="T26" s="546"/>
      <c r="U26" s="547"/>
      <c r="V26" s="99"/>
      <c r="W26" s="413"/>
      <c r="X26" s="409"/>
      <c r="Y26" s="409"/>
      <c r="Z26" s="409"/>
      <c r="AA26" s="409"/>
      <c r="AB26" s="409"/>
      <c r="AC26" s="409"/>
      <c r="AD26" s="409"/>
      <c r="AE26" s="409"/>
      <c r="AF26" s="409"/>
      <c r="AG26" s="409"/>
      <c r="AH26" s="410"/>
      <c r="AK26" s="344" t="s">
        <v>162</v>
      </c>
      <c r="AL26" s="240"/>
      <c r="AM26" s="240"/>
      <c r="AN26" s="304"/>
      <c r="AO26" s="305"/>
      <c r="AP26" s="343"/>
      <c r="AQ26" s="3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312"/>
      <c r="BP26" s="198"/>
      <c r="BQ26" s="199"/>
      <c r="BR26" s="199"/>
      <c r="BS26" s="305"/>
      <c r="BT26" s="23"/>
    </row>
    <row r="27" spans="2:72" ht="11.25" customHeight="1">
      <c r="B27" s="545"/>
      <c r="C27" s="546"/>
      <c r="D27" s="546"/>
      <c r="E27" s="546"/>
      <c r="F27" s="546"/>
      <c r="G27" s="546"/>
      <c r="H27" s="546"/>
      <c r="I27" s="546"/>
      <c r="J27" s="546"/>
      <c r="K27" s="546"/>
      <c r="L27" s="546"/>
      <c r="M27" s="546"/>
      <c r="N27" s="546"/>
      <c r="O27" s="546"/>
      <c r="P27" s="546"/>
      <c r="Q27" s="546"/>
      <c r="R27" s="546"/>
      <c r="S27" s="546"/>
      <c r="T27" s="546"/>
      <c r="U27" s="547"/>
      <c r="V27" s="99"/>
      <c r="W27" s="413"/>
      <c r="X27" s="409"/>
      <c r="Y27" s="409"/>
      <c r="Z27" s="409"/>
      <c r="AA27" s="409"/>
      <c r="AB27" s="409"/>
      <c r="AC27" s="409"/>
      <c r="AD27" s="409"/>
      <c r="AE27" s="409"/>
      <c r="AF27" s="409"/>
      <c r="AG27" s="409"/>
      <c r="AH27" s="410"/>
      <c r="AK27" s="344"/>
      <c r="AL27" s="240"/>
      <c r="AM27" s="240"/>
      <c r="AN27" s="306"/>
      <c r="AO27" s="307"/>
      <c r="AP27" s="343"/>
      <c r="AQ27" s="3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312"/>
      <c r="BP27" s="201"/>
      <c r="BQ27" s="202"/>
      <c r="BR27" s="202"/>
      <c r="BS27" s="307"/>
      <c r="BT27" s="23"/>
    </row>
    <row r="28" spans="2:72" ht="11.25" customHeight="1">
      <c r="B28" s="545"/>
      <c r="C28" s="546"/>
      <c r="D28" s="546"/>
      <c r="E28" s="546"/>
      <c r="F28" s="546"/>
      <c r="G28" s="546"/>
      <c r="H28" s="546"/>
      <c r="I28" s="546"/>
      <c r="J28" s="546"/>
      <c r="K28" s="546"/>
      <c r="L28" s="546"/>
      <c r="M28" s="546"/>
      <c r="N28" s="546"/>
      <c r="O28" s="546"/>
      <c r="P28" s="546"/>
      <c r="Q28" s="546"/>
      <c r="R28" s="546"/>
      <c r="S28" s="546"/>
      <c r="T28" s="546"/>
      <c r="U28" s="547"/>
      <c r="V28" s="99"/>
      <c r="W28" s="413"/>
      <c r="X28" s="409"/>
      <c r="Y28" s="409"/>
      <c r="Z28" s="409"/>
      <c r="AA28" s="409"/>
      <c r="AB28" s="409"/>
      <c r="AC28" s="409"/>
      <c r="AD28" s="409"/>
      <c r="AE28" s="409"/>
      <c r="AF28" s="409"/>
      <c r="AG28" s="409"/>
      <c r="AH28" s="410"/>
      <c r="AK28" s="344" t="s">
        <v>17</v>
      </c>
      <c r="AL28" s="240"/>
      <c r="AM28" s="240"/>
      <c r="AN28" s="304"/>
      <c r="AO28" s="305"/>
      <c r="AP28" s="343"/>
      <c r="AQ28" s="343"/>
      <c r="AR28" s="243"/>
      <c r="AS28" s="243"/>
      <c r="AT28" s="243"/>
      <c r="AU28" s="243"/>
      <c r="AV28" s="243"/>
      <c r="AW28" s="243"/>
      <c r="AX28" s="243"/>
      <c r="AY28" s="243"/>
      <c r="AZ28" s="243"/>
      <c r="BA28" s="243"/>
      <c r="BB28" s="243"/>
      <c r="BC28" s="243"/>
      <c r="BD28" s="243"/>
      <c r="BE28" s="243"/>
      <c r="BF28" s="243"/>
      <c r="BG28" s="243"/>
      <c r="BH28" s="243"/>
      <c r="BI28" s="243"/>
      <c r="BJ28" s="340"/>
      <c r="BK28" s="340"/>
      <c r="BL28" s="340"/>
      <c r="BM28" s="243"/>
      <c r="BN28" s="243"/>
      <c r="BO28" s="312"/>
      <c r="BP28" s="198"/>
      <c r="BQ28" s="199"/>
      <c r="BR28" s="199"/>
      <c r="BS28" s="305"/>
      <c r="BT28" s="23"/>
    </row>
    <row r="29" spans="2:72" ht="11.25" customHeight="1" thickBot="1">
      <c r="B29" s="545"/>
      <c r="C29" s="546"/>
      <c r="D29" s="546"/>
      <c r="E29" s="546"/>
      <c r="F29" s="546"/>
      <c r="G29" s="546"/>
      <c r="H29" s="546"/>
      <c r="I29" s="546"/>
      <c r="J29" s="548"/>
      <c r="K29" s="548"/>
      <c r="L29" s="548"/>
      <c r="M29" s="548"/>
      <c r="N29" s="548"/>
      <c r="O29" s="548"/>
      <c r="P29" s="548"/>
      <c r="Q29" s="548"/>
      <c r="R29" s="548"/>
      <c r="S29" s="548"/>
      <c r="T29" s="548"/>
      <c r="U29" s="549"/>
      <c r="V29" s="99"/>
      <c r="W29" s="414"/>
      <c r="X29" s="411"/>
      <c r="Y29" s="411"/>
      <c r="Z29" s="411"/>
      <c r="AA29" s="411"/>
      <c r="AB29" s="411"/>
      <c r="AC29" s="411"/>
      <c r="AD29" s="411"/>
      <c r="AE29" s="411"/>
      <c r="AF29" s="411"/>
      <c r="AG29" s="411"/>
      <c r="AH29" s="412"/>
      <c r="AK29" s="344"/>
      <c r="AL29" s="240"/>
      <c r="AM29" s="240"/>
      <c r="AN29" s="306"/>
      <c r="AO29" s="307"/>
      <c r="AP29" s="343"/>
      <c r="AQ29" s="343"/>
      <c r="AR29" s="243"/>
      <c r="AS29" s="243"/>
      <c r="AT29" s="243"/>
      <c r="AU29" s="243"/>
      <c r="AV29" s="243"/>
      <c r="AW29" s="243"/>
      <c r="AX29" s="243"/>
      <c r="AY29" s="243"/>
      <c r="AZ29" s="243"/>
      <c r="BA29" s="243"/>
      <c r="BB29" s="243"/>
      <c r="BC29" s="243"/>
      <c r="BD29" s="243"/>
      <c r="BE29" s="243"/>
      <c r="BF29" s="243"/>
      <c r="BG29" s="243"/>
      <c r="BH29" s="243"/>
      <c r="BI29" s="243"/>
      <c r="BJ29" s="340"/>
      <c r="BK29" s="340"/>
      <c r="BL29" s="340"/>
      <c r="BM29" s="243"/>
      <c r="BN29" s="243"/>
      <c r="BO29" s="312"/>
      <c r="BP29" s="201"/>
      <c r="BQ29" s="202"/>
      <c r="BR29" s="202"/>
      <c r="BS29" s="307"/>
      <c r="BT29" s="23"/>
    </row>
    <row r="30" spans="2:72" ht="11.25" customHeight="1" thickBot="1">
      <c r="B30" s="100"/>
      <c r="C30" s="405" t="s">
        <v>453</v>
      </c>
      <c r="D30" s="406"/>
      <c r="E30" s="406"/>
      <c r="F30" s="406"/>
      <c r="G30" s="406"/>
      <c r="H30" s="406"/>
      <c r="I30" s="101"/>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K30" s="344" t="s">
        <v>16</v>
      </c>
      <c r="AL30" s="240"/>
      <c r="AM30" s="240"/>
      <c r="AN30" s="304"/>
      <c r="AO30" s="305"/>
      <c r="AP30" s="343"/>
      <c r="AQ30" s="343"/>
      <c r="AR30" s="243"/>
      <c r="AS30" s="243"/>
      <c r="AT30" s="243"/>
      <c r="AU30" s="243"/>
      <c r="AV30" s="243"/>
      <c r="AW30" s="243"/>
      <c r="AX30" s="243"/>
      <c r="AY30" s="243"/>
      <c r="AZ30" s="243"/>
      <c r="BA30" s="243"/>
      <c r="BB30" s="243"/>
      <c r="BC30" s="243"/>
      <c r="BD30" s="243"/>
      <c r="BE30" s="243"/>
      <c r="BF30" s="243"/>
      <c r="BG30" s="243"/>
      <c r="BH30" s="243"/>
      <c r="BI30" s="243"/>
      <c r="BJ30" s="340"/>
      <c r="BK30" s="340"/>
      <c r="BL30" s="340"/>
      <c r="BM30" s="243"/>
      <c r="BN30" s="243"/>
      <c r="BO30" s="312"/>
      <c r="BP30" s="198"/>
      <c r="BQ30" s="199"/>
      <c r="BR30" s="199"/>
      <c r="BS30" s="305"/>
      <c r="BT30" s="23"/>
    </row>
    <row r="31" spans="25:72" ht="11.25" customHeight="1" thickBot="1">
      <c r="Y31" s="238"/>
      <c r="Z31" s="197"/>
      <c r="AA31" s="378" t="s">
        <v>22</v>
      </c>
      <c r="AB31" s="379"/>
      <c r="AC31" s="379"/>
      <c r="AD31" s="379"/>
      <c r="AE31" s="379" t="s">
        <v>23</v>
      </c>
      <c r="AF31" s="379"/>
      <c r="AG31" s="379"/>
      <c r="AH31" s="395"/>
      <c r="AK31" s="344"/>
      <c r="AL31" s="240"/>
      <c r="AM31" s="240"/>
      <c r="AN31" s="306"/>
      <c r="AO31" s="307"/>
      <c r="AP31" s="343"/>
      <c r="AQ31" s="343"/>
      <c r="AR31" s="243"/>
      <c r="AS31" s="243"/>
      <c r="AT31" s="243"/>
      <c r="AU31" s="243"/>
      <c r="AV31" s="243"/>
      <c r="AW31" s="243"/>
      <c r="AX31" s="243"/>
      <c r="AY31" s="243"/>
      <c r="AZ31" s="243"/>
      <c r="BA31" s="243"/>
      <c r="BB31" s="243"/>
      <c r="BC31" s="243"/>
      <c r="BD31" s="243"/>
      <c r="BE31" s="243"/>
      <c r="BF31" s="243"/>
      <c r="BG31" s="243"/>
      <c r="BH31" s="243"/>
      <c r="BI31" s="243"/>
      <c r="BJ31" s="340"/>
      <c r="BK31" s="340"/>
      <c r="BL31" s="340"/>
      <c r="BM31" s="243"/>
      <c r="BN31" s="243"/>
      <c r="BO31" s="312"/>
      <c r="BP31" s="201"/>
      <c r="BQ31" s="202"/>
      <c r="BR31" s="202"/>
      <c r="BS31" s="307"/>
      <c r="BT31" s="23"/>
    </row>
    <row r="32" spans="2:72" ht="11.25" customHeight="1" thickBot="1">
      <c r="B32" s="375" t="s">
        <v>38</v>
      </c>
      <c r="C32" s="378" t="s">
        <v>12</v>
      </c>
      <c r="D32" s="379"/>
      <c r="E32" s="379"/>
      <c r="F32" s="379" t="s">
        <v>13</v>
      </c>
      <c r="G32" s="379"/>
      <c r="H32" s="379"/>
      <c r="I32" s="379" t="s">
        <v>14</v>
      </c>
      <c r="J32" s="379"/>
      <c r="K32" s="379"/>
      <c r="L32" s="379" t="s">
        <v>15</v>
      </c>
      <c r="M32" s="379"/>
      <c r="N32" s="379"/>
      <c r="O32" s="379" t="s">
        <v>17</v>
      </c>
      <c r="P32" s="379"/>
      <c r="Q32" s="379"/>
      <c r="R32" s="379" t="s">
        <v>16</v>
      </c>
      <c r="S32" s="379"/>
      <c r="T32" s="379"/>
      <c r="U32" s="379" t="s">
        <v>18</v>
      </c>
      <c r="V32" s="379"/>
      <c r="W32" s="395"/>
      <c r="Y32" s="442" t="s">
        <v>12</v>
      </c>
      <c r="Z32" s="443"/>
      <c r="AA32" s="441"/>
      <c r="AB32" s="337"/>
      <c r="AC32" s="337"/>
      <c r="AD32" s="337"/>
      <c r="AE32" s="390"/>
      <c r="AF32" s="390"/>
      <c r="AG32" s="390"/>
      <c r="AH32" s="391"/>
      <c r="AK32" s="344" t="s">
        <v>18</v>
      </c>
      <c r="AL32" s="240"/>
      <c r="AM32" s="240"/>
      <c r="AN32" s="304"/>
      <c r="AO32" s="305"/>
      <c r="AP32" s="343"/>
      <c r="AQ32" s="343"/>
      <c r="AR32" s="243"/>
      <c r="AS32" s="243"/>
      <c r="AT32" s="243"/>
      <c r="AU32" s="243"/>
      <c r="AV32" s="243"/>
      <c r="AW32" s="243"/>
      <c r="AX32" s="243"/>
      <c r="AY32" s="243"/>
      <c r="AZ32" s="243"/>
      <c r="BA32" s="243"/>
      <c r="BB32" s="243"/>
      <c r="BC32" s="243"/>
      <c r="BD32" s="243"/>
      <c r="BE32" s="243"/>
      <c r="BF32" s="243"/>
      <c r="BG32" s="243"/>
      <c r="BH32" s="243"/>
      <c r="BI32" s="243"/>
      <c r="BJ32" s="340"/>
      <c r="BK32" s="340"/>
      <c r="BL32" s="340"/>
      <c r="BM32" s="243"/>
      <c r="BN32" s="243"/>
      <c r="BO32" s="312"/>
      <c r="BP32" s="198"/>
      <c r="BQ32" s="199"/>
      <c r="BR32" s="199"/>
      <c r="BS32" s="305"/>
      <c r="BT32" s="23"/>
    </row>
    <row r="33" spans="2:72" ht="11.25" customHeight="1" thickBot="1">
      <c r="B33" s="376"/>
      <c r="C33" s="402"/>
      <c r="D33" s="390"/>
      <c r="E33" s="390"/>
      <c r="F33" s="390"/>
      <c r="G33" s="390"/>
      <c r="H33" s="390"/>
      <c r="I33" s="390"/>
      <c r="J33" s="390"/>
      <c r="K33" s="390"/>
      <c r="L33" s="390"/>
      <c r="M33" s="390"/>
      <c r="N33" s="390"/>
      <c r="O33" s="390"/>
      <c r="P33" s="390"/>
      <c r="Q33" s="390"/>
      <c r="R33" s="390"/>
      <c r="S33" s="390"/>
      <c r="T33" s="390"/>
      <c r="U33" s="390"/>
      <c r="V33" s="390"/>
      <c r="W33" s="391"/>
      <c r="Y33" s="242"/>
      <c r="Z33" s="444"/>
      <c r="AA33" s="343"/>
      <c r="AB33" s="243"/>
      <c r="AC33" s="243"/>
      <c r="AD33" s="243"/>
      <c r="AE33" s="291"/>
      <c r="AF33" s="291"/>
      <c r="AG33" s="291"/>
      <c r="AH33" s="445"/>
      <c r="AK33" s="471"/>
      <c r="AL33" s="472"/>
      <c r="AM33" s="472"/>
      <c r="AN33" s="450"/>
      <c r="AO33" s="253"/>
      <c r="AP33" s="200"/>
      <c r="AQ33" s="200"/>
      <c r="AR33" s="339"/>
      <c r="AS33" s="339"/>
      <c r="AT33" s="339"/>
      <c r="AU33" s="339"/>
      <c r="AV33" s="339"/>
      <c r="AW33" s="339"/>
      <c r="AX33" s="339"/>
      <c r="AY33" s="339"/>
      <c r="AZ33" s="339"/>
      <c r="BA33" s="339"/>
      <c r="BB33" s="339"/>
      <c r="BC33" s="339"/>
      <c r="BD33" s="339"/>
      <c r="BE33" s="339"/>
      <c r="BF33" s="339"/>
      <c r="BG33" s="339"/>
      <c r="BH33" s="339"/>
      <c r="BI33" s="339"/>
      <c r="BJ33" s="341"/>
      <c r="BK33" s="341"/>
      <c r="BL33" s="341"/>
      <c r="BM33" s="339"/>
      <c r="BN33" s="339"/>
      <c r="BO33" s="304"/>
      <c r="BP33" s="320"/>
      <c r="BQ33" s="252"/>
      <c r="BR33" s="252"/>
      <c r="BS33" s="253"/>
      <c r="BT33" s="23"/>
    </row>
    <row r="34" spans="2:72" ht="11.25" customHeight="1">
      <c r="B34" s="377"/>
      <c r="C34" s="242"/>
      <c r="D34" s="243"/>
      <c r="E34" s="243"/>
      <c r="F34" s="243"/>
      <c r="G34" s="243"/>
      <c r="H34" s="243"/>
      <c r="I34" s="243"/>
      <c r="J34" s="243"/>
      <c r="K34" s="243"/>
      <c r="L34" s="243"/>
      <c r="M34" s="243"/>
      <c r="N34" s="243"/>
      <c r="O34" s="243"/>
      <c r="P34" s="243"/>
      <c r="Q34" s="243"/>
      <c r="R34" s="243"/>
      <c r="S34" s="243"/>
      <c r="T34" s="243"/>
      <c r="U34" s="243"/>
      <c r="V34" s="243"/>
      <c r="W34" s="444"/>
      <c r="Y34" s="242"/>
      <c r="Z34" s="444"/>
      <c r="AA34" s="343"/>
      <c r="AB34" s="243"/>
      <c r="AC34" s="243"/>
      <c r="AD34" s="243"/>
      <c r="AE34" s="291"/>
      <c r="AF34" s="291"/>
      <c r="AG34" s="291"/>
      <c r="AH34" s="445"/>
      <c r="AK34" s="461" t="s">
        <v>106</v>
      </c>
      <c r="AL34" s="462"/>
      <c r="AM34" s="462"/>
      <c r="AN34" s="446" t="s">
        <v>51</v>
      </c>
      <c r="AO34" s="447"/>
      <c r="AP34" s="441"/>
      <c r="AQ34" s="441"/>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8"/>
      <c r="BP34" s="225"/>
      <c r="BQ34" s="226"/>
      <c r="BR34" s="226"/>
      <c r="BS34" s="249"/>
      <c r="BT34" s="23"/>
    </row>
    <row r="35" spans="2:72" ht="11.25" customHeight="1">
      <c r="B35" s="422" t="s">
        <v>29</v>
      </c>
      <c r="C35" s="242"/>
      <c r="D35" s="243"/>
      <c r="E35" s="243"/>
      <c r="F35" s="243"/>
      <c r="G35" s="243"/>
      <c r="H35" s="243"/>
      <c r="I35" s="243"/>
      <c r="J35" s="243"/>
      <c r="K35" s="243"/>
      <c r="L35" s="243"/>
      <c r="M35" s="243"/>
      <c r="N35" s="243"/>
      <c r="O35" s="243"/>
      <c r="P35" s="243"/>
      <c r="Q35" s="243"/>
      <c r="R35" s="243"/>
      <c r="S35" s="243"/>
      <c r="T35" s="243"/>
      <c r="U35" s="243"/>
      <c r="V35" s="243"/>
      <c r="W35" s="444"/>
      <c r="Y35" s="242" t="s">
        <v>13</v>
      </c>
      <c r="Z35" s="444"/>
      <c r="AA35" s="343"/>
      <c r="AB35" s="243"/>
      <c r="AC35" s="243"/>
      <c r="AD35" s="243"/>
      <c r="AE35" s="243"/>
      <c r="AF35" s="243"/>
      <c r="AG35" s="243"/>
      <c r="AH35" s="444"/>
      <c r="AK35" s="463"/>
      <c r="AL35" s="464"/>
      <c r="AM35" s="464"/>
      <c r="AN35" s="448"/>
      <c r="AO35" s="449"/>
      <c r="AP35" s="343"/>
      <c r="AQ35" s="3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312"/>
      <c r="BP35" s="201"/>
      <c r="BQ35" s="202"/>
      <c r="BR35" s="202"/>
      <c r="BS35" s="307"/>
      <c r="BT35" s="23"/>
    </row>
    <row r="36" spans="2:72" ht="11.25" customHeight="1">
      <c r="B36" s="422"/>
      <c r="C36" s="242"/>
      <c r="D36" s="243"/>
      <c r="E36" s="243"/>
      <c r="F36" s="243"/>
      <c r="G36" s="243"/>
      <c r="H36" s="243"/>
      <c r="I36" s="243"/>
      <c r="J36" s="243"/>
      <c r="K36" s="243"/>
      <c r="L36" s="243"/>
      <c r="M36" s="243"/>
      <c r="N36" s="243"/>
      <c r="O36" s="243"/>
      <c r="P36" s="243"/>
      <c r="Q36" s="243"/>
      <c r="R36" s="243"/>
      <c r="S36" s="243"/>
      <c r="T36" s="243"/>
      <c r="U36" s="243"/>
      <c r="V36" s="243"/>
      <c r="W36" s="444"/>
      <c r="Y36" s="242"/>
      <c r="Z36" s="444"/>
      <c r="AA36" s="343"/>
      <c r="AB36" s="243"/>
      <c r="AC36" s="243"/>
      <c r="AD36" s="243"/>
      <c r="AE36" s="243"/>
      <c r="AF36" s="243"/>
      <c r="AG36" s="243"/>
      <c r="AH36" s="444"/>
      <c r="AK36" s="463"/>
      <c r="AL36" s="464"/>
      <c r="AM36" s="464"/>
      <c r="AN36" s="474" t="s">
        <v>49</v>
      </c>
      <c r="AO36" s="475"/>
      <c r="AP36" s="343"/>
      <c r="AQ36" s="3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312"/>
      <c r="BP36" s="198"/>
      <c r="BQ36" s="199"/>
      <c r="BR36" s="199"/>
      <c r="BS36" s="305"/>
      <c r="BT36" s="23"/>
    </row>
    <row r="37" spans="2:72" ht="11.25" customHeight="1">
      <c r="B37" s="422" t="s">
        <v>155</v>
      </c>
      <c r="C37" s="242"/>
      <c r="D37" s="243"/>
      <c r="E37" s="243"/>
      <c r="F37" s="243"/>
      <c r="G37" s="243"/>
      <c r="H37" s="243"/>
      <c r="I37" s="243"/>
      <c r="J37" s="243"/>
      <c r="K37" s="243"/>
      <c r="L37" s="243"/>
      <c r="M37" s="243"/>
      <c r="N37" s="243"/>
      <c r="O37" s="243"/>
      <c r="P37" s="243"/>
      <c r="Q37" s="243"/>
      <c r="R37" s="243"/>
      <c r="S37" s="243"/>
      <c r="T37" s="243"/>
      <c r="U37" s="243"/>
      <c r="V37" s="243"/>
      <c r="W37" s="444"/>
      <c r="Y37" s="242"/>
      <c r="Z37" s="444"/>
      <c r="AA37" s="343"/>
      <c r="AB37" s="243"/>
      <c r="AC37" s="243"/>
      <c r="AD37" s="243"/>
      <c r="AE37" s="243"/>
      <c r="AF37" s="243"/>
      <c r="AG37" s="243"/>
      <c r="AH37" s="444"/>
      <c r="AK37" s="463"/>
      <c r="AL37" s="464"/>
      <c r="AM37" s="464"/>
      <c r="AN37" s="448"/>
      <c r="AO37" s="449"/>
      <c r="AP37" s="343"/>
      <c r="AQ37" s="3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312"/>
      <c r="BP37" s="201"/>
      <c r="BQ37" s="202"/>
      <c r="BR37" s="202"/>
      <c r="BS37" s="307"/>
      <c r="BT37" s="23"/>
    </row>
    <row r="38" spans="2:72" ht="11.25" customHeight="1" thickBot="1">
      <c r="B38" s="423"/>
      <c r="C38" s="254"/>
      <c r="D38" s="255"/>
      <c r="E38" s="255"/>
      <c r="F38" s="255"/>
      <c r="G38" s="255"/>
      <c r="H38" s="255"/>
      <c r="I38" s="255"/>
      <c r="J38" s="255"/>
      <c r="K38" s="255"/>
      <c r="L38" s="255"/>
      <c r="M38" s="255"/>
      <c r="N38" s="255"/>
      <c r="O38" s="255"/>
      <c r="P38" s="255"/>
      <c r="Q38" s="255"/>
      <c r="R38" s="255"/>
      <c r="S38" s="255"/>
      <c r="T38" s="255"/>
      <c r="U38" s="255"/>
      <c r="V38" s="255"/>
      <c r="W38" s="392"/>
      <c r="Y38" s="242" t="s">
        <v>193</v>
      </c>
      <c r="Z38" s="444"/>
      <c r="AA38" s="343"/>
      <c r="AB38" s="243"/>
      <c r="AC38" s="243"/>
      <c r="AD38" s="243"/>
      <c r="AE38" s="243"/>
      <c r="AF38" s="243"/>
      <c r="AG38" s="243"/>
      <c r="AH38" s="444"/>
      <c r="AK38" s="463"/>
      <c r="AL38" s="464"/>
      <c r="AM38" s="464"/>
      <c r="AN38" s="474" t="s">
        <v>50</v>
      </c>
      <c r="AO38" s="475"/>
      <c r="AP38" s="343"/>
      <c r="AQ38" s="3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312"/>
      <c r="BP38" s="198"/>
      <c r="BQ38" s="199"/>
      <c r="BR38" s="199"/>
      <c r="BS38" s="305"/>
      <c r="BT38" s="23"/>
    </row>
    <row r="39" spans="2:72" ht="11.25" customHeight="1">
      <c r="B39" s="375" t="s">
        <v>19</v>
      </c>
      <c r="C39" s="203"/>
      <c r="D39" s="342"/>
      <c r="E39" s="342"/>
      <c r="F39" s="203"/>
      <c r="G39" s="342"/>
      <c r="H39" s="342"/>
      <c r="I39" s="203"/>
      <c r="J39" s="342"/>
      <c r="K39" s="342"/>
      <c r="L39" s="203"/>
      <c r="M39" s="342"/>
      <c r="N39" s="342"/>
      <c r="O39" s="203"/>
      <c r="P39" s="342"/>
      <c r="Q39" s="342"/>
      <c r="R39" s="203"/>
      <c r="S39" s="342"/>
      <c r="T39" s="342"/>
      <c r="U39" s="203"/>
      <c r="V39" s="342"/>
      <c r="W39" s="470"/>
      <c r="Y39" s="242"/>
      <c r="Z39" s="444"/>
      <c r="AA39" s="343"/>
      <c r="AB39" s="243"/>
      <c r="AC39" s="243"/>
      <c r="AD39" s="243"/>
      <c r="AE39" s="243"/>
      <c r="AF39" s="243"/>
      <c r="AG39" s="243"/>
      <c r="AH39" s="444"/>
      <c r="AK39" s="463"/>
      <c r="AL39" s="464"/>
      <c r="AM39" s="464"/>
      <c r="AN39" s="448"/>
      <c r="AO39" s="449"/>
      <c r="AP39" s="343"/>
      <c r="AQ39" s="3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312"/>
      <c r="BP39" s="201"/>
      <c r="BQ39" s="202"/>
      <c r="BR39" s="202"/>
      <c r="BS39" s="307"/>
      <c r="BT39" s="23"/>
    </row>
    <row r="40" spans="2:72" ht="11.25" customHeight="1" thickBot="1">
      <c r="B40" s="393"/>
      <c r="C40" s="424"/>
      <c r="D40" s="255"/>
      <c r="E40" s="255"/>
      <c r="F40" s="424"/>
      <c r="G40" s="255"/>
      <c r="H40" s="255"/>
      <c r="I40" s="424"/>
      <c r="J40" s="255"/>
      <c r="K40" s="255"/>
      <c r="L40" s="424"/>
      <c r="M40" s="255"/>
      <c r="N40" s="255"/>
      <c r="O40" s="424"/>
      <c r="P40" s="255"/>
      <c r="Q40" s="255"/>
      <c r="R40" s="424"/>
      <c r="S40" s="255"/>
      <c r="T40" s="255"/>
      <c r="U40" s="424"/>
      <c r="V40" s="255"/>
      <c r="W40" s="392"/>
      <c r="Y40" s="254"/>
      <c r="Z40" s="392"/>
      <c r="AA40" s="424"/>
      <c r="AB40" s="255"/>
      <c r="AC40" s="255"/>
      <c r="AD40" s="255"/>
      <c r="AE40" s="255"/>
      <c r="AF40" s="255"/>
      <c r="AG40" s="255"/>
      <c r="AH40" s="392"/>
      <c r="AK40" s="463"/>
      <c r="AL40" s="464"/>
      <c r="AM40" s="464"/>
      <c r="AN40" s="474" t="s">
        <v>52</v>
      </c>
      <c r="AO40" s="475"/>
      <c r="AP40" s="343"/>
      <c r="AQ40" s="3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312"/>
      <c r="BP40" s="198"/>
      <c r="BQ40" s="199"/>
      <c r="BR40" s="199"/>
      <c r="BS40" s="305"/>
      <c r="BT40" s="23"/>
    </row>
    <row r="41" spans="37:72" ht="11.25" customHeight="1" thickBot="1">
      <c r="AK41" s="463"/>
      <c r="AL41" s="464"/>
      <c r="AM41" s="464"/>
      <c r="AN41" s="448"/>
      <c r="AO41" s="449"/>
      <c r="AP41" s="343"/>
      <c r="AQ41" s="3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312"/>
      <c r="BP41" s="201"/>
      <c r="BQ41" s="202"/>
      <c r="BR41" s="202"/>
      <c r="BS41" s="307"/>
      <c r="BT41" s="23"/>
    </row>
    <row r="42" spans="2:72" ht="11.25" customHeight="1" thickBot="1">
      <c r="B42" s="453" t="s">
        <v>29</v>
      </c>
      <c r="C42" s="324"/>
      <c r="D42" s="324"/>
      <c r="E42" s="324"/>
      <c r="F42" s="324"/>
      <c r="G42" s="324"/>
      <c r="H42" s="324" t="s">
        <v>148</v>
      </c>
      <c r="I42" s="324"/>
      <c r="J42" s="324" t="s">
        <v>31</v>
      </c>
      <c r="K42" s="324"/>
      <c r="L42" s="324"/>
      <c r="M42" s="324"/>
      <c r="N42" s="324"/>
      <c r="O42" s="324" t="s">
        <v>30</v>
      </c>
      <c r="P42" s="324"/>
      <c r="Q42" s="324"/>
      <c r="R42" s="324"/>
      <c r="S42" s="324" t="s">
        <v>21</v>
      </c>
      <c r="T42" s="324"/>
      <c r="U42" s="324" t="s">
        <v>13</v>
      </c>
      <c r="V42" s="324"/>
      <c r="W42" s="324" t="s">
        <v>27</v>
      </c>
      <c r="X42" s="324"/>
      <c r="Y42" s="324"/>
      <c r="Z42" s="324"/>
      <c r="AA42" s="324"/>
      <c r="AB42" s="324"/>
      <c r="AC42" s="324"/>
      <c r="AD42" s="324"/>
      <c r="AE42" s="324"/>
      <c r="AF42" s="324"/>
      <c r="AG42" s="324"/>
      <c r="AH42" s="467"/>
      <c r="AK42" s="463"/>
      <c r="AL42" s="464"/>
      <c r="AM42" s="464"/>
      <c r="AN42" s="474" t="s">
        <v>53</v>
      </c>
      <c r="AO42" s="475"/>
      <c r="AP42" s="343"/>
      <c r="AQ42" s="3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312"/>
      <c r="BP42" s="198"/>
      <c r="BQ42" s="199"/>
      <c r="BR42" s="199"/>
      <c r="BS42" s="305"/>
      <c r="BT42" s="23"/>
    </row>
    <row r="43" spans="2:72" ht="11.25" customHeight="1">
      <c r="B43" s="442"/>
      <c r="C43" s="337"/>
      <c r="D43" s="337"/>
      <c r="E43" s="337"/>
      <c r="F43" s="337"/>
      <c r="G43" s="337"/>
      <c r="H43" s="337"/>
      <c r="I43" s="337"/>
      <c r="J43" s="473"/>
      <c r="K43" s="473"/>
      <c r="L43" s="473"/>
      <c r="M43" s="473"/>
      <c r="N43" s="473"/>
      <c r="O43" s="473"/>
      <c r="P43" s="473"/>
      <c r="Q43" s="473"/>
      <c r="R43" s="473"/>
      <c r="S43" s="473"/>
      <c r="T43" s="473"/>
      <c r="U43" s="473"/>
      <c r="V43" s="473"/>
      <c r="W43" s="477"/>
      <c r="X43" s="477"/>
      <c r="Y43" s="477"/>
      <c r="Z43" s="477"/>
      <c r="AA43" s="477"/>
      <c r="AB43" s="477"/>
      <c r="AC43" s="477"/>
      <c r="AD43" s="477"/>
      <c r="AE43" s="477"/>
      <c r="AF43" s="477"/>
      <c r="AG43" s="477"/>
      <c r="AH43" s="478"/>
      <c r="AK43" s="463"/>
      <c r="AL43" s="464"/>
      <c r="AM43" s="464"/>
      <c r="AN43" s="448"/>
      <c r="AO43" s="449"/>
      <c r="AP43" s="343"/>
      <c r="AQ43" s="3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312"/>
      <c r="BP43" s="201"/>
      <c r="BQ43" s="202"/>
      <c r="BR43" s="202"/>
      <c r="BS43" s="307"/>
      <c r="BT43" s="23"/>
    </row>
    <row r="44" spans="2:72" ht="11.25" customHeight="1">
      <c r="B44" s="242"/>
      <c r="C44" s="243"/>
      <c r="D44" s="243"/>
      <c r="E44" s="243"/>
      <c r="F44" s="243"/>
      <c r="G44" s="243"/>
      <c r="H44" s="243"/>
      <c r="I44" s="243"/>
      <c r="J44" s="240"/>
      <c r="K44" s="240"/>
      <c r="L44" s="240"/>
      <c r="M44" s="240"/>
      <c r="N44" s="240"/>
      <c r="O44" s="240"/>
      <c r="P44" s="240"/>
      <c r="Q44" s="240"/>
      <c r="R44" s="240"/>
      <c r="S44" s="240"/>
      <c r="T44" s="240"/>
      <c r="U44" s="240"/>
      <c r="V44" s="240"/>
      <c r="W44" s="245"/>
      <c r="X44" s="245"/>
      <c r="Y44" s="245"/>
      <c r="Z44" s="245"/>
      <c r="AA44" s="245"/>
      <c r="AB44" s="245"/>
      <c r="AC44" s="245"/>
      <c r="AD44" s="245"/>
      <c r="AE44" s="245"/>
      <c r="AF44" s="245"/>
      <c r="AG44" s="245"/>
      <c r="AH44" s="246"/>
      <c r="AK44" s="463"/>
      <c r="AL44" s="464"/>
      <c r="AM44" s="464"/>
      <c r="AN44" s="474" t="s">
        <v>54</v>
      </c>
      <c r="AO44" s="475"/>
      <c r="AP44" s="343"/>
      <c r="AQ44" s="3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312"/>
      <c r="BP44" s="198"/>
      <c r="BQ44" s="199"/>
      <c r="BR44" s="199"/>
      <c r="BS44" s="305"/>
      <c r="BT44" s="23"/>
    </row>
    <row r="45" spans="2:72" ht="11.25" customHeight="1" thickBot="1">
      <c r="B45" s="421"/>
      <c r="C45" s="342"/>
      <c r="D45" s="342"/>
      <c r="E45" s="342"/>
      <c r="F45" s="342"/>
      <c r="G45" s="342"/>
      <c r="H45" s="342"/>
      <c r="I45" s="342"/>
      <c r="J45" s="374"/>
      <c r="K45" s="374"/>
      <c r="L45" s="374"/>
      <c r="M45" s="374"/>
      <c r="N45" s="374"/>
      <c r="O45" s="374"/>
      <c r="P45" s="374"/>
      <c r="Q45" s="374"/>
      <c r="R45" s="374"/>
      <c r="S45" s="374"/>
      <c r="T45" s="374"/>
      <c r="U45" s="374"/>
      <c r="V45" s="374"/>
      <c r="W45" s="468"/>
      <c r="X45" s="468"/>
      <c r="Y45" s="468"/>
      <c r="Z45" s="468"/>
      <c r="AA45" s="468"/>
      <c r="AB45" s="468"/>
      <c r="AC45" s="468"/>
      <c r="AD45" s="468"/>
      <c r="AE45" s="468"/>
      <c r="AF45" s="468"/>
      <c r="AG45" s="468"/>
      <c r="AH45" s="469"/>
      <c r="AK45" s="465"/>
      <c r="AL45" s="466"/>
      <c r="AM45" s="466"/>
      <c r="AN45" s="482"/>
      <c r="AO45" s="483"/>
      <c r="AP45" s="424"/>
      <c r="AQ45" s="424"/>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476"/>
      <c r="BP45" s="320"/>
      <c r="BQ45" s="252"/>
      <c r="BR45" s="252"/>
      <c r="BS45" s="253"/>
      <c r="BT45" s="23"/>
    </row>
    <row r="46" spans="2:72" ht="11.25" customHeight="1">
      <c r="B46" s="242"/>
      <c r="C46" s="243"/>
      <c r="D46" s="243"/>
      <c r="E46" s="243"/>
      <c r="F46" s="243"/>
      <c r="G46" s="243"/>
      <c r="H46" s="243"/>
      <c r="I46" s="243"/>
      <c r="J46" s="240"/>
      <c r="K46" s="240"/>
      <c r="L46" s="240"/>
      <c r="M46" s="240"/>
      <c r="N46" s="240"/>
      <c r="O46" s="240"/>
      <c r="P46" s="240"/>
      <c r="Q46" s="240"/>
      <c r="R46" s="240"/>
      <c r="S46" s="240"/>
      <c r="T46" s="240"/>
      <c r="U46" s="240"/>
      <c r="V46" s="240"/>
      <c r="W46" s="245"/>
      <c r="X46" s="245"/>
      <c r="Y46" s="245"/>
      <c r="Z46" s="245"/>
      <c r="AA46" s="245"/>
      <c r="AB46" s="245"/>
      <c r="AC46" s="245"/>
      <c r="AD46" s="245"/>
      <c r="AE46" s="245"/>
      <c r="AF46" s="245"/>
      <c r="AG46" s="245"/>
      <c r="AH46" s="246"/>
      <c r="AK46" s="313" t="s">
        <v>157</v>
      </c>
      <c r="AL46" s="314"/>
      <c r="AM46" s="314"/>
      <c r="AN46" s="314"/>
      <c r="AO46" s="299"/>
      <c r="AP46" s="507"/>
      <c r="AQ46" s="507"/>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79"/>
      <c r="BP46" s="313"/>
      <c r="BQ46" s="314"/>
      <c r="BR46" s="314"/>
      <c r="BS46" s="299"/>
      <c r="BT46" s="59"/>
    </row>
    <row r="47" spans="2:72" ht="11.25" customHeight="1">
      <c r="B47" s="421"/>
      <c r="C47" s="342"/>
      <c r="D47" s="342"/>
      <c r="E47" s="342"/>
      <c r="F47" s="342"/>
      <c r="G47" s="342"/>
      <c r="H47" s="342"/>
      <c r="I47" s="342"/>
      <c r="J47" s="374"/>
      <c r="K47" s="374"/>
      <c r="L47" s="374"/>
      <c r="M47" s="374"/>
      <c r="N47" s="374"/>
      <c r="O47" s="374"/>
      <c r="P47" s="374"/>
      <c r="Q47" s="374"/>
      <c r="R47" s="374"/>
      <c r="S47" s="374"/>
      <c r="T47" s="374"/>
      <c r="U47" s="374"/>
      <c r="V47" s="374"/>
      <c r="W47" s="468"/>
      <c r="X47" s="468"/>
      <c r="Y47" s="468"/>
      <c r="Z47" s="468"/>
      <c r="AA47" s="468"/>
      <c r="AB47" s="468"/>
      <c r="AC47" s="468"/>
      <c r="AD47" s="468"/>
      <c r="AE47" s="468"/>
      <c r="AF47" s="468"/>
      <c r="AG47" s="468"/>
      <c r="AH47" s="469"/>
      <c r="AK47" s="334"/>
      <c r="AL47" s="335"/>
      <c r="AM47" s="335"/>
      <c r="AN47" s="335"/>
      <c r="AO47" s="336"/>
      <c r="AP47" s="508"/>
      <c r="AQ47" s="508"/>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480"/>
      <c r="BP47" s="334"/>
      <c r="BQ47" s="335"/>
      <c r="BR47" s="335"/>
      <c r="BS47" s="336"/>
      <c r="BT47" s="59"/>
    </row>
    <row r="48" spans="2:72" ht="11.25" customHeight="1">
      <c r="B48" s="242"/>
      <c r="C48" s="243"/>
      <c r="D48" s="243"/>
      <c r="E48" s="243"/>
      <c r="F48" s="243"/>
      <c r="G48" s="243"/>
      <c r="H48" s="243"/>
      <c r="I48" s="243"/>
      <c r="J48" s="240"/>
      <c r="K48" s="240"/>
      <c r="L48" s="240"/>
      <c r="M48" s="240"/>
      <c r="N48" s="240"/>
      <c r="O48" s="240"/>
      <c r="P48" s="240"/>
      <c r="Q48" s="240"/>
      <c r="R48" s="240"/>
      <c r="S48" s="240"/>
      <c r="T48" s="240"/>
      <c r="U48" s="240"/>
      <c r="V48" s="240"/>
      <c r="W48" s="245"/>
      <c r="X48" s="245"/>
      <c r="Y48" s="245"/>
      <c r="Z48" s="245"/>
      <c r="AA48" s="245"/>
      <c r="AB48" s="245"/>
      <c r="AC48" s="245"/>
      <c r="AD48" s="245"/>
      <c r="AE48" s="245"/>
      <c r="AF48" s="245"/>
      <c r="AG48" s="245"/>
      <c r="AH48" s="246"/>
      <c r="AK48" s="334"/>
      <c r="AL48" s="335"/>
      <c r="AM48" s="335"/>
      <c r="AN48" s="335"/>
      <c r="AO48" s="336"/>
      <c r="AP48" s="508"/>
      <c r="AQ48" s="508"/>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480"/>
      <c r="BP48" s="334"/>
      <c r="BQ48" s="335"/>
      <c r="BR48" s="335"/>
      <c r="BS48" s="336"/>
      <c r="BT48" s="59"/>
    </row>
    <row r="49" spans="2:72" ht="11.25" customHeight="1">
      <c r="B49" s="421"/>
      <c r="C49" s="342"/>
      <c r="D49" s="342"/>
      <c r="E49" s="342"/>
      <c r="F49" s="342"/>
      <c r="G49" s="342"/>
      <c r="H49" s="342"/>
      <c r="I49" s="342"/>
      <c r="J49" s="374"/>
      <c r="K49" s="374"/>
      <c r="L49" s="374"/>
      <c r="M49" s="374"/>
      <c r="N49" s="374"/>
      <c r="O49" s="374"/>
      <c r="P49" s="374"/>
      <c r="Q49" s="374"/>
      <c r="R49" s="374"/>
      <c r="S49" s="374"/>
      <c r="T49" s="374"/>
      <c r="U49" s="374"/>
      <c r="V49" s="374"/>
      <c r="W49" s="468"/>
      <c r="X49" s="468"/>
      <c r="Y49" s="468"/>
      <c r="Z49" s="468"/>
      <c r="AA49" s="468"/>
      <c r="AB49" s="468"/>
      <c r="AC49" s="468"/>
      <c r="AD49" s="468"/>
      <c r="AE49" s="468"/>
      <c r="AF49" s="468"/>
      <c r="AG49" s="468"/>
      <c r="AH49" s="469"/>
      <c r="AK49" s="334"/>
      <c r="AL49" s="335"/>
      <c r="AM49" s="335"/>
      <c r="AN49" s="335"/>
      <c r="AO49" s="336"/>
      <c r="AP49" s="508"/>
      <c r="AQ49" s="508"/>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480"/>
      <c r="BP49" s="334"/>
      <c r="BQ49" s="335"/>
      <c r="BR49" s="335"/>
      <c r="BS49" s="336"/>
      <c r="BT49" s="59"/>
    </row>
    <row r="50" spans="2:72" ht="11.25" customHeight="1">
      <c r="B50" s="242"/>
      <c r="C50" s="243"/>
      <c r="D50" s="243"/>
      <c r="E50" s="243"/>
      <c r="F50" s="243"/>
      <c r="G50" s="243"/>
      <c r="H50" s="243"/>
      <c r="I50" s="243"/>
      <c r="J50" s="240"/>
      <c r="K50" s="240"/>
      <c r="L50" s="240"/>
      <c r="M50" s="240"/>
      <c r="N50" s="240"/>
      <c r="O50" s="240"/>
      <c r="P50" s="240"/>
      <c r="Q50" s="240"/>
      <c r="R50" s="240"/>
      <c r="S50" s="240"/>
      <c r="T50" s="240"/>
      <c r="U50" s="240"/>
      <c r="V50" s="240"/>
      <c r="W50" s="245"/>
      <c r="X50" s="245"/>
      <c r="Y50" s="245"/>
      <c r="Z50" s="245"/>
      <c r="AA50" s="245"/>
      <c r="AB50" s="245"/>
      <c r="AC50" s="245"/>
      <c r="AD50" s="245"/>
      <c r="AE50" s="245"/>
      <c r="AF50" s="245"/>
      <c r="AG50" s="245"/>
      <c r="AH50" s="246"/>
      <c r="AK50" s="334"/>
      <c r="AL50" s="335"/>
      <c r="AM50" s="335"/>
      <c r="AN50" s="335"/>
      <c r="AO50" s="336"/>
      <c r="AP50" s="508"/>
      <c r="AQ50" s="508"/>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480"/>
      <c r="BP50" s="334"/>
      <c r="BQ50" s="335"/>
      <c r="BR50" s="335"/>
      <c r="BS50" s="336"/>
      <c r="BT50" s="59"/>
    </row>
    <row r="51" spans="2:72" ht="11.25" customHeight="1">
      <c r="B51" s="421"/>
      <c r="C51" s="342"/>
      <c r="D51" s="342"/>
      <c r="E51" s="342"/>
      <c r="F51" s="342"/>
      <c r="G51" s="342"/>
      <c r="H51" s="342"/>
      <c r="I51" s="342"/>
      <c r="J51" s="374"/>
      <c r="K51" s="374"/>
      <c r="L51" s="374"/>
      <c r="M51" s="374"/>
      <c r="N51" s="374"/>
      <c r="O51" s="374"/>
      <c r="P51" s="374"/>
      <c r="Q51" s="374"/>
      <c r="R51" s="374"/>
      <c r="S51" s="374"/>
      <c r="T51" s="374"/>
      <c r="U51" s="374"/>
      <c r="V51" s="374"/>
      <c r="W51" s="468"/>
      <c r="X51" s="468"/>
      <c r="Y51" s="468"/>
      <c r="Z51" s="468"/>
      <c r="AA51" s="468"/>
      <c r="AB51" s="468"/>
      <c r="AC51" s="468"/>
      <c r="AD51" s="468"/>
      <c r="AE51" s="468"/>
      <c r="AF51" s="468"/>
      <c r="AG51" s="468"/>
      <c r="AH51" s="469"/>
      <c r="AK51" s="334"/>
      <c r="AL51" s="335"/>
      <c r="AM51" s="335"/>
      <c r="AN51" s="335"/>
      <c r="AO51" s="336"/>
      <c r="AP51" s="508"/>
      <c r="AQ51" s="508"/>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480"/>
      <c r="BP51" s="334"/>
      <c r="BQ51" s="335"/>
      <c r="BR51" s="335"/>
      <c r="BS51" s="336"/>
      <c r="BT51" s="59"/>
    </row>
    <row r="52" spans="2:72" ht="11.25" customHeight="1">
      <c r="B52" s="242"/>
      <c r="C52" s="243"/>
      <c r="D52" s="243"/>
      <c r="E52" s="243"/>
      <c r="F52" s="243"/>
      <c r="G52" s="243"/>
      <c r="H52" s="243"/>
      <c r="I52" s="243"/>
      <c r="J52" s="240"/>
      <c r="K52" s="240"/>
      <c r="L52" s="240"/>
      <c r="M52" s="240"/>
      <c r="N52" s="240"/>
      <c r="O52" s="240"/>
      <c r="P52" s="240"/>
      <c r="Q52" s="240"/>
      <c r="R52" s="240"/>
      <c r="S52" s="240"/>
      <c r="T52" s="240"/>
      <c r="U52" s="240"/>
      <c r="V52" s="240"/>
      <c r="W52" s="245"/>
      <c r="X52" s="245"/>
      <c r="Y52" s="245"/>
      <c r="Z52" s="245"/>
      <c r="AA52" s="245"/>
      <c r="AB52" s="245"/>
      <c r="AC52" s="245"/>
      <c r="AD52" s="245"/>
      <c r="AE52" s="245"/>
      <c r="AF52" s="245"/>
      <c r="AG52" s="245"/>
      <c r="AH52" s="246"/>
      <c r="AK52" s="334"/>
      <c r="AL52" s="335"/>
      <c r="AM52" s="335"/>
      <c r="AN52" s="335"/>
      <c r="AO52" s="336"/>
      <c r="AP52" s="508"/>
      <c r="AQ52" s="508"/>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480"/>
      <c r="BP52" s="334"/>
      <c r="BQ52" s="335"/>
      <c r="BR52" s="335"/>
      <c r="BS52" s="336"/>
      <c r="BT52" s="59"/>
    </row>
    <row r="53" spans="2:72" ht="11.25" customHeight="1">
      <c r="B53" s="421"/>
      <c r="C53" s="342"/>
      <c r="D53" s="342"/>
      <c r="E53" s="342"/>
      <c r="F53" s="342"/>
      <c r="G53" s="342"/>
      <c r="H53" s="342"/>
      <c r="I53" s="342"/>
      <c r="J53" s="374"/>
      <c r="K53" s="374"/>
      <c r="L53" s="374"/>
      <c r="M53" s="374"/>
      <c r="N53" s="374"/>
      <c r="O53" s="374"/>
      <c r="P53" s="374"/>
      <c r="Q53" s="374"/>
      <c r="R53" s="374"/>
      <c r="S53" s="374"/>
      <c r="T53" s="374"/>
      <c r="U53" s="374"/>
      <c r="V53" s="374"/>
      <c r="W53" s="468"/>
      <c r="X53" s="468"/>
      <c r="Y53" s="468"/>
      <c r="Z53" s="468"/>
      <c r="AA53" s="468"/>
      <c r="AB53" s="468"/>
      <c r="AC53" s="468"/>
      <c r="AD53" s="468"/>
      <c r="AE53" s="468"/>
      <c r="AF53" s="468"/>
      <c r="AG53" s="468"/>
      <c r="AH53" s="469"/>
      <c r="AK53" s="334"/>
      <c r="AL53" s="335"/>
      <c r="AM53" s="335"/>
      <c r="AN53" s="335"/>
      <c r="AO53" s="336"/>
      <c r="AP53" s="508"/>
      <c r="AQ53" s="508"/>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480"/>
      <c r="BP53" s="334"/>
      <c r="BQ53" s="335"/>
      <c r="BR53" s="335"/>
      <c r="BS53" s="336"/>
      <c r="BT53" s="59"/>
    </row>
    <row r="54" spans="2:72" ht="11.25" customHeight="1">
      <c r="B54" s="242"/>
      <c r="C54" s="243"/>
      <c r="D54" s="243"/>
      <c r="E54" s="243"/>
      <c r="F54" s="243"/>
      <c r="G54" s="243"/>
      <c r="H54" s="243"/>
      <c r="I54" s="243"/>
      <c r="J54" s="240"/>
      <c r="K54" s="240"/>
      <c r="L54" s="240"/>
      <c r="M54" s="240"/>
      <c r="N54" s="240"/>
      <c r="O54" s="240"/>
      <c r="P54" s="240"/>
      <c r="Q54" s="240"/>
      <c r="R54" s="240"/>
      <c r="S54" s="240"/>
      <c r="T54" s="240"/>
      <c r="U54" s="240"/>
      <c r="V54" s="240"/>
      <c r="W54" s="245"/>
      <c r="X54" s="245"/>
      <c r="Y54" s="245"/>
      <c r="Z54" s="245"/>
      <c r="AA54" s="245"/>
      <c r="AB54" s="245"/>
      <c r="AC54" s="245"/>
      <c r="AD54" s="245"/>
      <c r="AE54" s="245"/>
      <c r="AF54" s="245"/>
      <c r="AG54" s="245"/>
      <c r="AH54" s="246"/>
      <c r="AK54" s="334"/>
      <c r="AL54" s="335"/>
      <c r="AM54" s="335"/>
      <c r="AN54" s="335"/>
      <c r="AO54" s="336"/>
      <c r="AP54" s="508"/>
      <c r="AQ54" s="508"/>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480"/>
      <c r="BP54" s="334"/>
      <c r="BQ54" s="335"/>
      <c r="BR54" s="335"/>
      <c r="BS54" s="336"/>
      <c r="BT54" s="59"/>
    </row>
    <row r="55" spans="2:72" ht="11.25" customHeight="1" thickBot="1">
      <c r="B55" s="421"/>
      <c r="C55" s="342"/>
      <c r="D55" s="342"/>
      <c r="E55" s="342"/>
      <c r="F55" s="342"/>
      <c r="G55" s="342"/>
      <c r="H55" s="342"/>
      <c r="I55" s="342"/>
      <c r="J55" s="374"/>
      <c r="K55" s="374"/>
      <c r="L55" s="374"/>
      <c r="M55" s="374"/>
      <c r="N55" s="374"/>
      <c r="O55" s="374"/>
      <c r="P55" s="374"/>
      <c r="Q55" s="374"/>
      <c r="R55" s="374"/>
      <c r="S55" s="374"/>
      <c r="T55" s="374"/>
      <c r="U55" s="374"/>
      <c r="V55" s="374"/>
      <c r="W55" s="468"/>
      <c r="X55" s="468"/>
      <c r="Y55" s="468"/>
      <c r="Z55" s="468"/>
      <c r="AA55" s="468"/>
      <c r="AB55" s="468"/>
      <c r="AC55" s="468"/>
      <c r="AD55" s="468"/>
      <c r="AE55" s="468"/>
      <c r="AF55" s="468"/>
      <c r="AG55" s="468"/>
      <c r="AH55" s="469"/>
      <c r="AK55" s="315"/>
      <c r="AL55" s="316"/>
      <c r="AM55" s="316"/>
      <c r="AN55" s="316"/>
      <c r="AO55" s="301"/>
      <c r="AP55" s="509"/>
      <c r="AQ55" s="509"/>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481"/>
      <c r="BP55" s="315"/>
      <c r="BQ55" s="316"/>
      <c r="BR55" s="316"/>
      <c r="BS55" s="301"/>
      <c r="BT55" s="59"/>
    </row>
    <row r="56" spans="2:34" ht="11.25" customHeight="1" thickBot="1">
      <c r="B56" s="242"/>
      <c r="C56" s="243"/>
      <c r="D56" s="243"/>
      <c r="E56" s="243"/>
      <c r="F56" s="243"/>
      <c r="G56" s="243"/>
      <c r="H56" s="243"/>
      <c r="I56" s="243"/>
      <c r="J56" s="240"/>
      <c r="K56" s="240"/>
      <c r="L56" s="240"/>
      <c r="M56" s="240"/>
      <c r="N56" s="240"/>
      <c r="O56" s="240"/>
      <c r="P56" s="240"/>
      <c r="Q56" s="240"/>
      <c r="R56" s="240"/>
      <c r="S56" s="240"/>
      <c r="T56" s="240"/>
      <c r="U56" s="240"/>
      <c r="V56" s="240"/>
      <c r="W56" s="245"/>
      <c r="X56" s="245"/>
      <c r="Y56" s="245"/>
      <c r="Z56" s="245"/>
      <c r="AA56" s="245"/>
      <c r="AB56" s="245"/>
      <c r="AC56" s="245"/>
      <c r="AD56" s="245"/>
      <c r="AE56" s="245"/>
      <c r="AF56" s="245"/>
      <c r="AG56" s="245"/>
      <c r="AH56" s="246"/>
    </row>
    <row r="57" spans="2:71" ht="11.25" customHeight="1" thickBot="1">
      <c r="B57" s="421"/>
      <c r="C57" s="342"/>
      <c r="D57" s="342"/>
      <c r="E57" s="342"/>
      <c r="F57" s="342"/>
      <c r="G57" s="342"/>
      <c r="H57" s="342"/>
      <c r="I57" s="342"/>
      <c r="J57" s="374"/>
      <c r="K57" s="374"/>
      <c r="L57" s="374"/>
      <c r="M57" s="374"/>
      <c r="N57" s="374"/>
      <c r="O57" s="374"/>
      <c r="P57" s="374"/>
      <c r="Q57" s="374"/>
      <c r="R57" s="374"/>
      <c r="S57" s="374"/>
      <c r="T57" s="374"/>
      <c r="U57" s="374"/>
      <c r="V57" s="374"/>
      <c r="W57" s="468"/>
      <c r="X57" s="468"/>
      <c r="Y57" s="468"/>
      <c r="Z57" s="468"/>
      <c r="AA57" s="468"/>
      <c r="AB57" s="468"/>
      <c r="AC57" s="468"/>
      <c r="AD57" s="468"/>
      <c r="AE57" s="468"/>
      <c r="AF57" s="468"/>
      <c r="AG57" s="468"/>
      <c r="AH57" s="469"/>
      <c r="AK57" s="453" t="s">
        <v>28</v>
      </c>
      <c r="AL57" s="324"/>
      <c r="AM57" s="324"/>
      <c r="AN57" s="324"/>
      <c r="AO57" s="324"/>
      <c r="AP57" s="324"/>
      <c r="AQ57" s="324"/>
      <c r="AR57" s="324" t="s">
        <v>27</v>
      </c>
      <c r="AS57" s="324"/>
      <c r="AT57" s="324"/>
      <c r="AU57" s="324"/>
      <c r="AV57" s="324"/>
      <c r="AW57" s="324"/>
      <c r="AX57" s="324"/>
      <c r="AY57" s="324"/>
      <c r="AZ57" s="324"/>
      <c r="BA57" s="324"/>
      <c r="BB57" s="467"/>
      <c r="BC57" s="500" t="s">
        <v>28</v>
      </c>
      <c r="BD57" s="324"/>
      <c r="BE57" s="324"/>
      <c r="BF57" s="324"/>
      <c r="BG57" s="324"/>
      <c r="BH57" s="324"/>
      <c r="BI57" s="324"/>
      <c r="BJ57" s="324" t="s">
        <v>27</v>
      </c>
      <c r="BK57" s="324"/>
      <c r="BL57" s="324"/>
      <c r="BM57" s="324"/>
      <c r="BN57" s="324"/>
      <c r="BO57" s="324"/>
      <c r="BP57" s="324"/>
      <c r="BQ57" s="324"/>
      <c r="BR57" s="324"/>
      <c r="BS57" s="467"/>
    </row>
    <row r="58" spans="2:71" ht="11.25" customHeight="1">
      <c r="B58" s="242"/>
      <c r="C58" s="243"/>
      <c r="D58" s="243"/>
      <c r="E58" s="243"/>
      <c r="F58" s="243"/>
      <c r="G58" s="243"/>
      <c r="H58" s="243"/>
      <c r="I58" s="243"/>
      <c r="J58" s="240"/>
      <c r="K58" s="240"/>
      <c r="L58" s="240"/>
      <c r="M58" s="240"/>
      <c r="N58" s="240"/>
      <c r="O58" s="240"/>
      <c r="P58" s="240"/>
      <c r="Q58" s="240"/>
      <c r="R58" s="240"/>
      <c r="S58" s="240"/>
      <c r="T58" s="240"/>
      <c r="U58" s="240"/>
      <c r="V58" s="240"/>
      <c r="W58" s="245"/>
      <c r="X58" s="245"/>
      <c r="Y58" s="245"/>
      <c r="Z58" s="245"/>
      <c r="AA58" s="245"/>
      <c r="AB58" s="245"/>
      <c r="AC58" s="245"/>
      <c r="AD58" s="245"/>
      <c r="AE58" s="245"/>
      <c r="AF58" s="245"/>
      <c r="AG58" s="245"/>
      <c r="AH58" s="246"/>
      <c r="AK58" s="421"/>
      <c r="AL58" s="342"/>
      <c r="AM58" s="342"/>
      <c r="AN58" s="342"/>
      <c r="AO58" s="342"/>
      <c r="AP58" s="342"/>
      <c r="AQ58" s="342"/>
      <c r="AR58" s="454"/>
      <c r="AS58" s="454"/>
      <c r="AT58" s="454"/>
      <c r="AU58" s="454"/>
      <c r="AV58" s="454"/>
      <c r="AW58" s="454"/>
      <c r="AX58" s="454"/>
      <c r="AY58" s="454"/>
      <c r="AZ58" s="454"/>
      <c r="BA58" s="454"/>
      <c r="BB58" s="455"/>
      <c r="BC58" s="203"/>
      <c r="BD58" s="342"/>
      <c r="BE58" s="342"/>
      <c r="BF58" s="342"/>
      <c r="BG58" s="342"/>
      <c r="BH58" s="342"/>
      <c r="BI58" s="342"/>
      <c r="BJ58" s="454"/>
      <c r="BK58" s="454"/>
      <c r="BL58" s="454"/>
      <c r="BM58" s="454"/>
      <c r="BN58" s="454"/>
      <c r="BO58" s="454"/>
      <c r="BP58" s="454"/>
      <c r="BQ58" s="454"/>
      <c r="BR58" s="454"/>
      <c r="BS58" s="455"/>
    </row>
    <row r="59" spans="2:71" ht="11.25" customHeight="1">
      <c r="B59" s="421"/>
      <c r="C59" s="342"/>
      <c r="D59" s="342"/>
      <c r="E59" s="342"/>
      <c r="F59" s="342"/>
      <c r="G59" s="342"/>
      <c r="H59" s="342"/>
      <c r="I59" s="342"/>
      <c r="J59" s="374"/>
      <c r="K59" s="374"/>
      <c r="L59" s="374"/>
      <c r="M59" s="374"/>
      <c r="N59" s="374"/>
      <c r="O59" s="374"/>
      <c r="P59" s="374"/>
      <c r="Q59" s="374"/>
      <c r="R59" s="374"/>
      <c r="S59" s="374"/>
      <c r="T59" s="374"/>
      <c r="U59" s="374"/>
      <c r="V59" s="374"/>
      <c r="W59" s="468"/>
      <c r="X59" s="468"/>
      <c r="Y59" s="468"/>
      <c r="Z59" s="468"/>
      <c r="AA59" s="468"/>
      <c r="AB59" s="468"/>
      <c r="AC59" s="468"/>
      <c r="AD59" s="468"/>
      <c r="AE59" s="468"/>
      <c r="AF59" s="468"/>
      <c r="AG59" s="468"/>
      <c r="AH59" s="469"/>
      <c r="AK59" s="242"/>
      <c r="AL59" s="243"/>
      <c r="AM59" s="243"/>
      <c r="AN59" s="243"/>
      <c r="AO59" s="243"/>
      <c r="AP59" s="243"/>
      <c r="AQ59" s="243"/>
      <c r="AR59" s="456"/>
      <c r="AS59" s="456"/>
      <c r="AT59" s="456"/>
      <c r="AU59" s="456"/>
      <c r="AV59" s="456"/>
      <c r="AW59" s="456"/>
      <c r="AX59" s="456"/>
      <c r="AY59" s="456"/>
      <c r="AZ59" s="456"/>
      <c r="BA59" s="456"/>
      <c r="BB59" s="457"/>
      <c r="BC59" s="343"/>
      <c r="BD59" s="243"/>
      <c r="BE59" s="243"/>
      <c r="BF59" s="243"/>
      <c r="BG59" s="243"/>
      <c r="BH59" s="243"/>
      <c r="BI59" s="243"/>
      <c r="BJ59" s="456"/>
      <c r="BK59" s="456"/>
      <c r="BL59" s="456"/>
      <c r="BM59" s="456"/>
      <c r="BN59" s="456"/>
      <c r="BO59" s="456"/>
      <c r="BP59" s="456"/>
      <c r="BQ59" s="456"/>
      <c r="BR59" s="456"/>
      <c r="BS59" s="457"/>
    </row>
    <row r="60" spans="2:71" ht="11.25" customHeight="1">
      <c r="B60" s="242"/>
      <c r="C60" s="243"/>
      <c r="D60" s="243"/>
      <c r="E60" s="243"/>
      <c r="F60" s="243"/>
      <c r="G60" s="243"/>
      <c r="H60" s="243"/>
      <c r="I60" s="243"/>
      <c r="J60" s="240"/>
      <c r="K60" s="240"/>
      <c r="L60" s="240"/>
      <c r="M60" s="240"/>
      <c r="N60" s="240"/>
      <c r="O60" s="240"/>
      <c r="P60" s="240"/>
      <c r="Q60" s="240"/>
      <c r="R60" s="240"/>
      <c r="S60" s="240"/>
      <c r="T60" s="240"/>
      <c r="U60" s="240"/>
      <c r="V60" s="240"/>
      <c r="W60" s="245"/>
      <c r="X60" s="245"/>
      <c r="Y60" s="245"/>
      <c r="Z60" s="245"/>
      <c r="AA60" s="245"/>
      <c r="AB60" s="245"/>
      <c r="AC60" s="245"/>
      <c r="AD60" s="245"/>
      <c r="AE60" s="245"/>
      <c r="AF60" s="245"/>
      <c r="AG60" s="245"/>
      <c r="AH60" s="246"/>
      <c r="AK60" s="242"/>
      <c r="AL60" s="243"/>
      <c r="AM60" s="243"/>
      <c r="AN60" s="243"/>
      <c r="AO60" s="243"/>
      <c r="AP60" s="243"/>
      <c r="AQ60" s="243"/>
      <c r="AR60" s="456"/>
      <c r="AS60" s="456"/>
      <c r="AT60" s="456"/>
      <c r="AU60" s="456"/>
      <c r="AV60" s="456"/>
      <c r="AW60" s="456"/>
      <c r="AX60" s="456"/>
      <c r="AY60" s="456"/>
      <c r="AZ60" s="456"/>
      <c r="BA60" s="456"/>
      <c r="BB60" s="457"/>
      <c r="BC60" s="343"/>
      <c r="BD60" s="243"/>
      <c r="BE60" s="243"/>
      <c r="BF60" s="243"/>
      <c r="BG60" s="243"/>
      <c r="BH60" s="243"/>
      <c r="BI60" s="243"/>
      <c r="BJ60" s="456"/>
      <c r="BK60" s="456"/>
      <c r="BL60" s="456"/>
      <c r="BM60" s="456"/>
      <c r="BN60" s="456"/>
      <c r="BO60" s="456"/>
      <c r="BP60" s="456"/>
      <c r="BQ60" s="456"/>
      <c r="BR60" s="456"/>
      <c r="BS60" s="457"/>
    </row>
    <row r="61" spans="2:71" ht="11.25" customHeight="1">
      <c r="B61" s="421"/>
      <c r="C61" s="342"/>
      <c r="D61" s="342"/>
      <c r="E61" s="342"/>
      <c r="F61" s="342"/>
      <c r="G61" s="342"/>
      <c r="H61" s="342"/>
      <c r="I61" s="342"/>
      <c r="J61" s="374"/>
      <c r="K61" s="374"/>
      <c r="L61" s="374"/>
      <c r="M61" s="374"/>
      <c r="N61" s="374"/>
      <c r="O61" s="374"/>
      <c r="P61" s="374"/>
      <c r="Q61" s="374"/>
      <c r="R61" s="374"/>
      <c r="S61" s="374"/>
      <c r="T61" s="374"/>
      <c r="U61" s="374"/>
      <c r="V61" s="374"/>
      <c r="W61" s="468"/>
      <c r="X61" s="468"/>
      <c r="Y61" s="468"/>
      <c r="Z61" s="468"/>
      <c r="AA61" s="468"/>
      <c r="AB61" s="468"/>
      <c r="AC61" s="468"/>
      <c r="AD61" s="468"/>
      <c r="AE61" s="468"/>
      <c r="AF61" s="468"/>
      <c r="AG61" s="468"/>
      <c r="AH61" s="469"/>
      <c r="AK61" s="242"/>
      <c r="AL61" s="243"/>
      <c r="AM61" s="243"/>
      <c r="AN61" s="243"/>
      <c r="AO61" s="243"/>
      <c r="AP61" s="243"/>
      <c r="AQ61" s="243"/>
      <c r="AR61" s="456"/>
      <c r="AS61" s="456"/>
      <c r="AT61" s="456"/>
      <c r="AU61" s="456"/>
      <c r="AV61" s="456"/>
      <c r="AW61" s="456"/>
      <c r="AX61" s="456"/>
      <c r="AY61" s="456"/>
      <c r="AZ61" s="456"/>
      <c r="BA61" s="456"/>
      <c r="BB61" s="457"/>
      <c r="BC61" s="343"/>
      <c r="BD61" s="243"/>
      <c r="BE61" s="243"/>
      <c r="BF61" s="243"/>
      <c r="BG61" s="243"/>
      <c r="BH61" s="243"/>
      <c r="BI61" s="243"/>
      <c r="BJ61" s="456"/>
      <c r="BK61" s="456"/>
      <c r="BL61" s="456"/>
      <c r="BM61" s="456"/>
      <c r="BN61" s="456"/>
      <c r="BO61" s="456"/>
      <c r="BP61" s="456"/>
      <c r="BQ61" s="456"/>
      <c r="BR61" s="456"/>
      <c r="BS61" s="457"/>
    </row>
    <row r="62" spans="2:71" ht="11.25" customHeight="1" thickBot="1">
      <c r="B62" s="254"/>
      <c r="C62" s="255"/>
      <c r="D62" s="255"/>
      <c r="E62" s="255"/>
      <c r="F62" s="255"/>
      <c r="G62" s="255"/>
      <c r="H62" s="255"/>
      <c r="I62" s="255"/>
      <c r="J62" s="257"/>
      <c r="K62" s="257"/>
      <c r="L62" s="257"/>
      <c r="M62" s="257"/>
      <c r="N62" s="257"/>
      <c r="O62" s="257"/>
      <c r="P62" s="257"/>
      <c r="Q62" s="257"/>
      <c r="R62" s="257"/>
      <c r="S62" s="257"/>
      <c r="T62" s="257"/>
      <c r="U62" s="257"/>
      <c r="V62" s="257"/>
      <c r="W62" s="259"/>
      <c r="X62" s="259"/>
      <c r="Y62" s="259"/>
      <c r="Z62" s="259"/>
      <c r="AA62" s="259"/>
      <c r="AB62" s="259"/>
      <c r="AC62" s="259"/>
      <c r="AD62" s="259"/>
      <c r="AE62" s="259"/>
      <c r="AF62" s="259"/>
      <c r="AG62" s="259"/>
      <c r="AH62" s="260"/>
      <c r="AK62" s="242"/>
      <c r="AL62" s="243"/>
      <c r="AM62" s="243"/>
      <c r="AN62" s="243"/>
      <c r="AO62" s="243"/>
      <c r="AP62" s="243"/>
      <c r="AQ62" s="243"/>
      <c r="AR62" s="456"/>
      <c r="AS62" s="456"/>
      <c r="AT62" s="456"/>
      <c r="AU62" s="456"/>
      <c r="AV62" s="456"/>
      <c r="AW62" s="456"/>
      <c r="AX62" s="456"/>
      <c r="AY62" s="456"/>
      <c r="AZ62" s="456"/>
      <c r="BA62" s="456"/>
      <c r="BB62" s="457"/>
      <c r="BC62" s="343"/>
      <c r="BD62" s="243"/>
      <c r="BE62" s="243"/>
      <c r="BF62" s="243"/>
      <c r="BG62" s="243"/>
      <c r="BH62" s="243"/>
      <c r="BI62" s="243"/>
      <c r="BJ62" s="456"/>
      <c r="BK62" s="456"/>
      <c r="BL62" s="456"/>
      <c r="BM62" s="456"/>
      <c r="BN62" s="456"/>
      <c r="BO62" s="456"/>
      <c r="BP62" s="456"/>
      <c r="BQ62" s="456"/>
      <c r="BR62" s="456"/>
      <c r="BS62" s="457"/>
    </row>
    <row r="63" spans="37:71" ht="11.25" customHeight="1" thickBot="1">
      <c r="AK63" s="242"/>
      <c r="AL63" s="243"/>
      <c r="AM63" s="243"/>
      <c r="AN63" s="243"/>
      <c r="AO63" s="243"/>
      <c r="AP63" s="243"/>
      <c r="AQ63" s="243"/>
      <c r="AR63" s="456"/>
      <c r="AS63" s="456"/>
      <c r="AT63" s="456"/>
      <c r="AU63" s="456"/>
      <c r="AV63" s="456"/>
      <c r="AW63" s="456"/>
      <c r="AX63" s="456"/>
      <c r="AY63" s="456"/>
      <c r="AZ63" s="456"/>
      <c r="BA63" s="456"/>
      <c r="BB63" s="457"/>
      <c r="BC63" s="343"/>
      <c r="BD63" s="243"/>
      <c r="BE63" s="243"/>
      <c r="BF63" s="243"/>
      <c r="BG63" s="243"/>
      <c r="BH63" s="243"/>
      <c r="BI63" s="243"/>
      <c r="BJ63" s="456"/>
      <c r="BK63" s="456"/>
      <c r="BL63" s="456"/>
      <c r="BM63" s="456"/>
      <c r="BN63" s="456"/>
      <c r="BO63" s="456"/>
      <c r="BP63" s="456"/>
      <c r="BQ63" s="456"/>
      <c r="BR63" s="456"/>
      <c r="BS63" s="457"/>
    </row>
    <row r="64" spans="2:71" ht="11.25" customHeight="1" thickBot="1">
      <c r="B64" s="394" t="s">
        <v>25</v>
      </c>
      <c r="C64" s="379"/>
      <c r="D64" s="379"/>
      <c r="E64" s="379"/>
      <c r="F64" s="379"/>
      <c r="G64" s="379"/>
      <c r="H64" s="379" t="s">
        <v>27</v>
      </c>
      <c r="I64" s="379"/>
      <c r="J64" s="379"/>
      <c r="K64" s="379"/>
      <c r="L64" s="379"/>
      <c r="M64" s="379"/>
      <c r="N64" s="379"/>
      <c r="O64" s="379"/>
      <c r="P64" s="379"/>
      <c r="Q64" s="395"/>
      <c r="S64" s="394" t="s">
        <v>26</v>
      </c>
      <c r="T64" s="379"/>
      <c r="U64" s="379"/>
      <c r="V64" s="379"/>
      <c r="W64" s="379"/>
      <c r="X64" s="379"/>
      <c r="Y64" s="379" t="s">
        <v>27</v>
      </c>
      <c r="Z64" s="379"/>
      <c r="AA64" s="379"/>
      <c r="AB64" s="379"/>
      <c r="AC64" s="379"/>
      <c r="AD64" s="379"/>
      <c r="AE64" s="379"/>
      <c r="AF64" s="379"/>
      <c r="AG64" s="379"/>
      <c r="AH64" s="395"/>
      <c r="AK64" s="242"/>
      <c r="AL64" s="243"/>
      <c r="AM64" s="243"/>
      <c r="AN64" s="243"/>
      <c r="AO64" s="243"/>
      <c r="AP64" s="243"/>
      <c r="AQ64" s="243"/>
      <c r="AR64" s="456"/>
      <c r="AS64" s="456"/>
      <c r="AT64" s="456"/>
      <c r="AU64" s="456"/>
      <c r="AV64" s="456"/>
      <c r="AW64" s="456"/>
      <c r="AX64" s="456"/>
      <c r="AY64" s="456"/>
      <c r="AZ64" s="456"/>
      <c r="BA64" s="456"/>
      <c r="BB64" s="457"/>
      <c r="BC64" s="343"/>
      <c r="BD64" s="243"/>
      <c r="BE64" s="243"/>
      <c r="BF64" s="243"/>
      <c r="BG64" s="243"/>
      <c r="BH64" s="243"/>
      <c r="BI64" s="243"/>
      <c r="BJ64" s="456"/>
      <c r="BK64" s="456"/>
      <c r="BL64" s="456"/>
      <c r="BM64" s="456"/>
      <c r="BN64" s="456"/>
      <c r="BO64" s="456"/>
      <c r="BP64" s="456"/>
      <c r="BQ64" s="456"/>
      <c r="BR64" s="456"/>
      <c r="BS64" s="457"/>
    </row>
    <row r="65" spans="2:71" ht="11.25" customHeight="1">
      <c r="B65" s="532"/>
      <c r="C65" s="533"/>
      <c r="D65" s="533"/>
      <c r="E65" s="533"/>
      <c r="F65" s="533"/>
      <c r="G65" s="533"/>
      <c r="H65" s="534"/>
      <c r="I65" s="534"/>
      <c r="J65" s="534"/>
      <c r="K65" s="534"/>
      <c r="L65" s="534"/>
      <c r="M65" s="534"/>
      <c r="N65" s="534"/>
      <c r="O65" s="534"/>
      <c r="P65" s="534"/>
      <c r="Q65" s="535"/>
      <c r="S65" s="402"/>
      <c r="T65" s="390"/>
      <c r="U65" s="390"/>
      <c r="V65" s="390"/>
      <c r="W65" s="390"/>
      <c r="X65" s="390"/>
      <c r="Y65" s="536"/>
      <c r="Z65" s="537"/>
      <c r="AA65" s="537"/>
      <c r="AB65" s="537"/>
      <c r="AC65" s="537"/>
      <c r="AD65" s="537"/>
      <c r="AE65" s="537"/>
      <c r="AF65" s="537"/>
      <c r="AG65" s="537"/>
      <c r="AH65" s="538"/>
      <c r="AK65" s="242"/>
      <c r="AL65" s="243"/>
      <c r="AM65" s="243"/>
      <c r="AN65" s="243"/>
      <c r="AO65" s="243"/>
      <c r="AP65" s="243"/>
      <c r="AQ65" s="243"/>
      <c r="AR65" s="456"/>
      <c r="AS65" s="456"/>
      <c r="AT65" s="456"/>
      <c r="AU65" s="456"/>
      <c r="AV65" s="456"/>
      <c r="AW65" s="456"/>
      <c r="AX65" s="456"/>
      <c r="AY65" s="456"/>
      <c r="AZ65" s="456"/>
      <c r="BA65" s="456"/>
      <c r="BB65" s="457"/>
      <c r="BC65" s="343"/>
      <c r="BD65" s="243"/>
      <c r="BE65" s="243"/>
      <c r="BF65" s="243"/>
      <c r="BG65" s="243"/>
      <c r="BH65" s="243"/>
      <c r="BI65" s="243"/>
      <c r="BJ65" s="456"/>
      <c r="BK65" s="456"/>
      <c r="BL65" s="456"/>
      <c r="BM65" s="456"/>
      <c r="BN65" s="456"/>
      <c r="BO65" s="456"/>
      <c r="BP65" s="456"/>
      <c r="BQ65" s="456"/>
      <c r="BR65" s="456"/>
      <c r="BS65" s="457"/>
    </row>
    <row r="66" spans="2:71" ht="11.25" customHeight="1">
      <c r="B66" s="518"/>
      <c r="C66" s="519"/>
      <c r="D66" s="519"/>
      <c r="E66" s="519"/>
      <c r="F66" s="519"/>
      <c r="G66" s="519"/>
      <c r="H66" s="520"/>
      <c r="I66" s="520"/>
      <c r="J66" s="520"/>
      <c r="K66" s="520"/>
      <c r="L66" s="520"/>
      <c r="M66" s="520"/>
      <c r="N66" s="520"/>
      <c r="O66" s="520"/>
      <c r="P66" s="520"/>
      <c r="Q66" s="521"/>
      <c r="S66" s="242"/>
      <c r="T66" s="243"/>
      <c r="U66" s="243"/>
      <c r="V66" s="243"/>
      <c r="W66" s="243"/>
      <c r="X66" s="243"/>
      <c r="Y66" s="539"/>
      <c r="Z66" s="540"/>
      <c r="AA66" s="540"/>
      <c r="AB66" s="540"/>
      <c r="AC66" s="540"/>
      <c r="AD66" s="540"/>
      <c r="AE66" s="540"/>
      <c r="AF66" s="540"/>
      <c r="AG66" s="540"/>
      <c r="AH66" s="541"/>
      <c r="AK66" s="242"/>
      <c r="AL66" s="243"/>
      <c r="AM66" s="243"/>
      <c r="AN66" s="243"/>
      <c r="AO66" s="243"/>
      <c r="AP66" s="243"/>
      <c r="AQ66" s="243"/>
      <c r="AR66" s="456"/>
      <c r="AS66" s="456"/>
      <c r="AT66" s="456"/>
      <c r="AU66" s="456"/>
      <c r="AV66" s="456"/>
      <c r="AW66" s="456"/>
      <c r="AX66" s="456"/>
      <c r="AY66" s="456"/>
      <c r="AZ66" s="456"/>
      <c r="BA66" s="456"/>
      <c r="BB66" s="457"/>
      <c r="BC66" s="343"/>
      <c r="BD66" s="243"/>
      <c r="BE66" s="243"/>
      <c r="BF66" s="243"/>
      <c r="BG66" s="243"/>
      <c r="BH66" s="243"/>
      <c r="BI66" s="243"/>
      <c r="BJ66" s="456"/>
      <c r="BK66" s="456"/>
      <c r="BL66" s="456"/>
      <c r="BM66" s="456"/>
      <c r="BN66" s="456"/>
      <c r="BO66" s="456"/>
      <c r="BP66" s="456"/>
      <c r="BQ66" s="456"/>
      <c r="BR66" s="456"/>
      <c r="BS66" s="457"/>
    </row>
    <row r="67" spans="2:71" ht="11.25" customHeight="1" thickBot="1">
      <c r="B67" s="518"/>
      <c r="C67" s="519"/>
      <c r="D67" s="519"/>
      <c r="E67" s="519"/>
      <c r="F67" s="519"/>
      <c r="G67" s="519"/>
      <c r="H67" s="520"/>
      <c r="I67" s="520"/>
      <c r="J67" s="520"/>
      <c r="K67" s="520"/>
      <c r="L67" s="520"/>
      <c r="M67" s="520"/>
      <c r="N67" s="520"/>
      <c r="O67" s="520"/>
      <c r="P67" s="520"/>
      <c r="Q67" s="521"/>
      <c r="S67" s="242"/>
      <c r="T67" s="243"/>
      <c r="U67" s="243"/>
      <c r="V67" s="243"/>
      <c r="W67" s="243"/>
      <c r="X67" s="243"/>
      <c r="Y67" s="522"/>
      <c r="Z67" s="523"/>
      <c r="AA67" s="523"/>
      <c r="AB67" s="523"/>
      <c r="AC67" s="523"/>
      <c r="AD67" s="523"/>
      <c r="AE67" s="523"/>
      <c r="AF67" s="523"/>
      <c r="AG67" s="523"/>
      <c r="AH67" s="524"/>
      <c r="AK67" s="254"/>
      <c r="AL67" s="255"/>
      <c r="AM67" s="255"/>
      <c r="AN67" s="255"/>
      <c r="AO67" s="255"/>
      <c r="AP67" s="255"/>
      <c r="AQ67" s="255"/>
      <c r="AR67" s="459"/>
      <c r="AS67" s="459"/>
      <c r="AT67" s="459"/>
      <c r="AU67" s="459"/>
      <c r="AV67" s="459"/>
      <c r="AW67" s="459"/>
      <c r="AX67" s="459"/>
      <c r="AY67" s="459"/>
      <c r="AZ67" s="459"/>
      <c r="BA67" s="459"/>
      <c r="BB67" s="460"/>
      <c r="BC67" s="424"/>
      <c r="BD67" s="255"/>
      <c r="BE67" s="255"/>
      <c r="BF67" s="255"/>
      <c r="BG67" s="255"/>
      <c r="BH67" s="255"/>
      <c r="BI67" s="255"/>
      <c r="BJ67" s="459"/>
      <c r="BK67" s="459"/>
      <c r="BL67" s="459"/>
      <c r="BM67" s="459"/>
      <c r="BN67" s="459"/>
      <c r="BO67" s="459"/>
      <c r="BP67" s="459"/>
      <c r="BQ67" s="459"/>
      <c r="BR67" s="459"/>
      <c r="BS67" s="460"/>
    </row>
    <row r="68" spans="2:34" ht="11.25" customHeight="1" thickBot="1">
      <c r="B68" s="518"/>
      <c r="C68" s="519"/>
      <c r="D68" s="519"/>
      <c r="E68" s="519"/>
      <c r="F68" s="519"/>
      <c r="G68" s="519"/>
      <c r="H68" s="520"/>
      <c r="I68" s="520"/>
      <c r="J68" s="520"/>
      <c r="K68" s="520"/>
      <c r="L68" s="520"/>
      <c r="M68" s="520"/>
      <c r="N68" s="520"/>
      <c r="O68" s="520"/>
      <c r="P68" s="520"/>
      <c r="Q68" s="521"/>
      <c r="S68" s="254"/>
      <c r="T68" s="255"/>
      <c r="U68" s="255"/>
      <c r="V68" s="255"/>
      <c r="W68" s="255"/>
      <c r="X68" s="255"/>
      <c r="Y68" s="525"/>
      <c r="Z68" s="526"/>
      <c r="AA68" s="526"/>
      <c r="AB68" s="526"/>
      <c r="AC68" s="526"/>
      <c r="AD68" s="526"/>
      <c r="AE68" s="526"/>
      <c r="AF68" s="526"/>
      <c r="AG68" s="526"/>
      <c r="AH68" s="527"/>
    </row>
    <row r="69" spans="2:58" ht="11.25" customHeight="1">
      <c r="B69" s="518"/>
      <c r="C69" s="519"/>
      <c r="D69" s="519"/>
      <c r="E69" s="519"/>
      <c r="F69" s="519"/>
      <c r="G69" s="519"/>
      <c r="H69" s="520"/>
      <c r="I69" s="520"/>
      <c r="J69" s="520"/>
      <c r="K69" s="520"/>
      <c r="L69" s="520"/>
      <c r="M69" s="520"/>
      <c r="N69" s="520"/>
      <c r="O69" s="520"/>
      <c r="P69" s="520"/>
      <c r="Q69" s="521"/>
      <c r="R69" s="23"/>
      <c r="S69" s="23"/>
      <c r="T69" s="23"/>
      <c r="U69" s="23"/>
      <c r="V69" s="23"/>
      <c r="W69" s="23"/>
      <c r="X69" s="23"/>
      <c r="Y69" s="23"/>
      <c r="Z69" s="23"/>
      <c r="AA69" s="23"/>
      <c r="AB69" s="23"/>
      <c r="AC69" s="23"/>
      <c r="AD69" s="23"/>
      <c r="AE69" s="23"/>
      <c r="AF69" s="23"/>
      <c r="AG69" s="23"/>
      <c r="AK69" s="402" t="s">
        <v>32</v>
      </c>
      <c r="AL69" s="484"/>
      <c r="AM69" s="391"/>
      <c r="AN69" s="441"/>
      <c r="AO69" s="441"/>
      <c r="AP69" s="390"/>
      <c r="AQ69" s="390"/>
      <c r="AR69" s="390"/>
      <c r="AS69" s="390"/>
      <c r="AT69" s="390"/>
      <c r="AU69" s="390"/>
      <c r="AV69" s="391"/>
      <c r="AX69" s="494" t="s">
        <v>185</v>
      </c>
      <c r="AY69" s="495"/>
      <c r="AZ69" s="495"/>
      <c r="BA69" s="495"/>
      <c r="BB69" s="496"/>
      <c r="BC69" s="314"/>
      <c r="BD69" s="314"/>
      <c r="BE69" s="314"/>
      <c r="BF69" s="299"/>
    </row>
    <row r="70" spans="2:58" ht="11.25" customHeight="1" thickBot="1">
      <c r="B70" s="528"/>
      <c r="C70" s="529"/>
      <c r="D70" s="529"/>
      <c r="E70" s="529"/>
      <c r="F70" s="529"/>
      <c r="G70" s="529"/>
      <c r="H70" s="530"/>
      <c r="I70" s="530"/>
      <c r="J70" s="530"/>
      <c r="K70" s="530"/>
      <c r="L70" s="530"/>
      <c r="M70" s="530"/>
      <c r="N70" s="530"/>
      <c r="O70" s="530"/>
      <c r="P70" s="530"/>
      <c r="Q70" s="531"/>
      <c r="R70" s="22"/>
      <c r="S70" s="22"/>
      <c r="T70" s="22"/>
      <c r="U70" s="22"/>
      <c r="V70" s="22"/>
      <c r="W70" s="22"/>
      <c r="X70" s="22"/>
      <c r="Y70" s="22"/>
      <c r="Z70" s="22"/>
      <c r="AA70" s="22"/>
      <c r="AB70" s="22"/>
      <c r="AC70" s="22"/>
      <c r="AD70" s="22"/>
      <c r="AE70" s="22"/>
      <c r="AF70" s="22"/>
      <c r="AG70" s="22"/>
      <c r="AK70" s="254"/>
      <c r="AL70" s="485"/>
      <c r="AM70" s="392"/>
      <c r="AN70" s="424"/>
      <c r="AO70" s="424"/>
      <c r="AP70" s="255"/>
      <c r="AQ70" s="255"/>
      <c r="AR70" s="255"/>
      <c r="AS70" s="255"/>
      <c r="AT70" s="255"/>
      <c r="AU70" s="255"/>
      <c r="AV70" s="392"/>
      <c r="AX70" s="497"/>
      <c r="AY70" s="498"/>
      <c r="AZ70" s="498"/>
      <c r="BA70" s="498"/>
      <c r="BB70" s="499"/>
      <c r="BC70" s="316"/>
      <c r="BD70" s="316"/>
      <c r="BE70" s="316"/>
      <c r="BF70" s="301"/>
    </row>
    <row r="71" ht="11.25" customHeight="1">
      <c r="BL71" s="114" t="s">
        <v>683</v>
      </c>
    </row>
    <row r="72" ht="11.25" customHeight="1"/>
    <row r="73" ht="11.2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428">
    <mergeCell ref="BP2:BS11"/>
    <mergeCell ref="R3:R6"/>
    <mergeCell ref="AK3:AM11"/>
    <mergeCell ref="AN3:AO11"/>
    <mergeCell ref="AP3:AS11"/>
    <mergeCell ref="AT3:AV11"/>
    <mergeCell ref="S2:AH21"/>
    <mergeCell ref="AK2:AO2"/>
    <mergeCell ref="AP2:AS2"/>
    <mergeCell ref="AT2:AV2"/>
    <mergeCell ref="AW2:AY2"/>
    <mergeCell ref="AZ2:BC2"/>
    <mergeCell ref="AW3:AY11"/>
    <mergeCell ref="AZ3:BC11"/>
    <mergeCell ref="AK12:AM13"/>
    <mergeCell ref="AN12:AO13"/>
    <mergeCell ref="BD3:BF11"/>
    <mergeCell ref="BG3:BI11"/>
    <mergeCell ref="BJ3:BL11"/>
    <mergeCell ref="BM3:BO11"/>
    <mergeCell ref="BP12:BQ13"/>
    <mergeCell ref="BR12:BS13"/>
    <mergeCell ref="BM14:BO15"/>
    <mergeCell ref="BP14:BQ15"/>
    <mergeCell ref="B8:F8"/>
    <mergeCell ref="G8:Q9"/>
    <mergeCell ref="B10:F10"/>
    <mergeCell ref="G10:Q11"/>
    <mergeCell ref="BD2:BF2"/>
    <mergeCell ref="BG2:BI2"/>
    <mergeCell ref="BJ2:BL2"/>
    <mergeCell ref="BM2:BO2"/>
    <mergeCell ref="BJ12:BL13"/>
    <mergeCell ref="BM12:BO13"/>
    <mergeCell ref="B13:C14"/>
    <mergeCell ref="D13:I14"/>
    <mergeCell ref="K13:L14"/>
    <mergeCell ref="M13:M14"/>
    <mergeCell ref="N13:Q14"/>
    <mergeCell ref="AK14:AM15"/>
    <mergeCell ref="AP12:AS13"/>
    <mergeCell ref="AT12:AV13"/>
    <mergeCell ref="AW12:AY13"/>
    <mergeCell ref="AZ12:BC13"/>
    <mergeCell ref="BD12:BF13"/>
    <mergeCell ref="BG12:BI13"/>
    <mergeCell ref="BG14:BI15"/>
    <mergeCell ref="BJ14:BL15"/>
    <mergeCell ref="BR14:BS15"/>
    <mergeCell ref="B15:C16"/>
    <mergeCell ref="D15:I16"/>
    <mergeCell ref="K15:L16"/>
    <mergeCell ref="M15:M16"/>
    <mergeCell ref="N15:Q16"/>
    <mergeCell ref="AN14:AO15"/>
    <mergeCell ref="AP14:AS15"/>
    <mergeCell ref="AT14:AV15"/>
    <mergeCell ref="AW14:AY15"/>
    <mergeCell ref="AZ14:BC15"/>
    <mergeCell ref="BD14:BF15"/>
    <mergeCell ref="BJ16:BL17"/>
    <mergeCell ref="BM16:BO17"/>
    <mergeCell ref="BP16:BQ17"/>
    <mergeCell ref="BR16:BS17"/>
    <mergeCell ref="AK16:AM17"/>
    <mergeCell ref="AN16:AO17"/>
    <mergeCell ref="AP16:AS17"/>
    <mergeCell ref="AT16:AV17"/>
    <mergeCell ref="AW16:AY17"/>
    <mergeCell ref="AZ16:BC17"/>
    <mergeCell ref="BG18:BI19"/>
    <mergeCell ref="BJ18:BL19"/>
    <mergeCell ref="BM18:BO19"/>
    <mergeCell ref="BP18:BQ19"/>
    <mergeCell ref="BR18:BS19"/>
    <mergeCell ref="B20:B22"/>
    <mergeCell ref="C20:E20"/>
    <mergeCell ref="F20:H20"/>
    <mergeCell ref="I20:K20"/>
    <mergeCell ref="L20:N20"/>
    <mergeCell ref="AN18:AO19"/>
    <mergeCell ref="AP18:AS19"/>
    <mergeCell ref="AT18:AV19"/>
    <mergeCell ref="AW18:AY19"/>
    <mergeCell ref="AZ18:BC19"/>
    <mergeCell ref="BD18:BF19"/>
    <mergeCell ref="B17:C18"/>
    <mergeCell ref="D17:I18"/>
    <mergeCell ref="K17:L18"/>
    <mergeCell ref="M17:M18"/>
    <mergeCell ref="N17:Q18"/>
    <mergeCell ref="AK18:AM19"/>
    <mergeCell ref="BD16:BF17"/>
    <mergeCell ref="BG16:BI17"/>
    <mergeCell ref="BR20:BS21"/>
    <mergeCell ref="C21:E22"/>
    <mergeCell ref="F21:H22"/>
    <mergeCell ref="I21:K22"/>
    <mergeCell ref="L21:N22"/>
    <mergeCell ref="O21:Q22"/>
    <mergeCell ref="AK22:AM23"/>
    <mergeCell ref="AN22:AO23"/>
    <mergeCell ref="AP22:AS23"/>
    <mergeCell ref="AT22:AV23"/>
    <mergeCell ref="AZ20:BC21"/>
    <mergeCell ref="BD20:BF21"/>
    <mergeCell ref="BG20:BI21"/>
    <mergeCell ref="BJ20:BL21"/>
    <mergeCell ref="BM20:BO21"/>
    <mergeCell ref="BP20:BQ21"/>
    <mergeCell ref="O20:Q20"/>
    <mergeCell ref="AK20:AM21"/>
    <mergeCell ref="AN20:AO21"/>
    <mergeCell ref="AP20:AS21"/>
    <mergeCell ref="AT20:AV21"/>
    <mergeCell ref="AW20:AY21"/>
    <mergeCell ref="BP24:BS25"/>
    <mergeCell ref="BP22:BS23"/>
    <mergeCell ref="X23:AA23"/>
    <mergeCell ref="B24:U29"/>
    <mergeCell ref="W24:AB25"/>
    <mergeCell ref="AC24:AH25"/>
    <mergeCell ref="AK24:AM25"/>
    <mergeCell ref="AN24:AO25"/>
    <mergeCell ref="AP24:AS25"/>
    <mergeCell ref="AT24:AV25"/>
    <mergeCell ref="AW24:AY25"/>
    <mergeCell ref="AW22:AY23"/>
    <mergeCell ref="AZ22:BC23"/>
    <mergeCell ref="BD22:BF23"/>
    <mergeCell ref="BG22:BI23"/>
    <mergeCell ref="BJ22:BL23"/>
    <mergeCell ref="BM22:BO23"/>
    <mergeCell ref="AK26:AM27"/>
    <mergeCell ref="AN26:AO27"/>
    <mergeCell ref="AP26:AS27"/>
    <mergeCell ref="AT26:AV27"/>
    <mergeCell ref="AZ24:BC25"/>
    <mergeCell ref="BD24:BF25"/>
    <mergeCell ref="BG24:BI25"/>
    <mergeCell ref="BJ24:BL25"/>
    <mergeCell ref="BM24:BO25"/>
    <mergeCell ref="C30:H30"/>
    <mergeCell ref="AK30:AM31"/>
    <mergeCell ref="AN30:AO31"/>
    <mergeCell ref="AP30:AS31"/>
    <mergeCell ref="AT30:AV31"/>
    <mergeCell ref="AW30:AY31"/>
    <mergeCell ref="BP26:BS27"/>
    <mergeCell ref="W28:AB29"/>
    <mergeCell ref="AC28:AH29"/>
    <mergeCell ref="AK28:AM29"/>
    <mergeCell ref="AN28:AO29"/>
    <mergeCell ref="AP28:AS29"/>
    <mergeCell ref="AT28:AV29"/>
    <mergeCell ref="AW28:AY29"/>
    <mergeCell ref="AZ28:BC29"/>
    <mergeCell ref="BD28:BF29"/>
    <mergeCell ref="AW26:AY27"/>
    <mergeCell ref="AZ26:BC27"/>
    <mergeCell ref="BD26:BF27"/>
    <mergeCell ref="BG26:BI27"/>
    <mergeCell ref="BJ26:BL27"/>
    <mergeCell ref="BM26:BO27"/>
    <mergeCell ref="W26:AB27"/>
    <mergeCell ref="AC26:AH27"/>
    <mergeCell ref="AZ30:BC31"/>
    <mergeCell ref="BD30:BF31"/>
    <mergeCell ref="BG30:BI31"/>
    <mergeCell ref="BJ30:BL31"/>
    <mergeCell ref="BM30:BO31"/>
    <mergeCell ref="BP30:BS31"/>
    <mergeCell ref="BG28:BI29"/>
    <mergeCell ref="BJ28:BL29"/>
    <mergeCell ref="BM28:BO29"/>
    <mergeCell ref="BP28:BS29"/>
    <mergeCell ref="Y31:Z31"/>
    <mergeCell ref="AA31:AD31"/>
    <mergeCell ref="AE31:AH31"/>
    <mergeCell ref="B32:B34"/>
    <mergeCell ref="C32:E32"/>
    <mergeCell ref="F32:H32"/>
    <mergeCell ref="I32:K32"/>
    <mergeCell ref="L32:N32"/>
    <mergeCell ref="O32:Q32"/>
    <mergeCell ref="R32:T32"/>
    <mergeCell ref="BJ32:BL33"/>
    <mergeCell ref="BM32:BO33"/>
    <mergeCell ref="BP32:BS33"/>
    <mergeCell ref="C33:E34"/>
    <mergeCell ref="F33:H34"/>
    <mergeCell ref="I33:K34"/>
    <mergeCell ref="L33:N34"/>
    <mergeCell ref="O33:Q34"/>
    <mergeCell ref="R33:T34"/>
    <mergeCell ref="U33:W34"/>
    <mergeCell ref="AP32:AS33"/>
    <mergeCell ref="AT32:AV33"/>
    <mergeCell ref="AW32:AY33"/>
    <mergeCell ref="AZ32:BC33"/>
    <mergeCell ref="BD32:BF33"/>
    <mergeCell ref="BG32:BI33"/>
    <mergeCell ref="U32:W32"/>
    <mergeCell ref="Y32:Z34"/>
    <mergeCell ref="AA32:AD34"/>
    <mergeCell ref="AE32:AH34"/>
    <mergeCell ref="AK32:AM33"/>
    <mergeCell ref="AN32:AO33"/>
    <mergeCell ref="AK34:AM45"/>
    <mergeCell ref="AN34:AO35"/>
    <mergeCell ref="BJ36:BL37"/>
    <mergeCell ref="BM36:BO37"/>
    <mergeCell ref="BP36:BS37"/>
    <mergeCell ref="AA35:AD37"/>
    <mergeCell ref="AE35:AH37"/>
    <mergeCell ref="AN36:AO37"/>
    <mergeCell ref="AP36:AS37"/>
    <mergeCell ref="AT36:AV37"/>
    <mergeCell ref="AW36:AY37"/>
    <mergeCell ref="BJ34:BL35"/>
    <mergeCell ref="BM34:BO35"/>
    <mergeCell ref="BP34:BS35"/>
    <mergeCell ref="AP34:AS35"/>
    <mergeCell ref="AT34:AV35"/>
    <mergeCell ref="AW34:AY35"/>
    <mergeCell ref="AZ34:BC35"/>
    <mergeCell ref="BD34:BF35"/>
    <mergeCell ref="BG34:BI35"/>
    <mergeCell ref="B37:B38"/>
    <mergeCell ref="C37:E38"/>
    <mergeCell ref="F37:H38"/>
    <mergeCell ref="I37:K38"/>
    <mergeCell ref="L37:N38"/>
    <mergeCell ref="O37:Q38"/>
    <mergeCell ref="AZ36:BC37"/>
    <mergeCell ref="BD36:BF37"/>
    <mergeCell ref="BG36:BI37"/>
    <mergeCell ref="B35:B36"/>
    <mergeCell ref="C35:E36"/>
    <mergeCell ref="F35:H36"/>
    <mergeCell ref="I35:K36"/>
    <mergeCell ref="L35:N36"/>
    <mergeCell ref="O35:Q36"/>
    <mergeCell ref="R35:T36"/>
    <mergeCell ref="U35:W36"/>
    <mergeCell ref="Y35:Z37"/>
    <mergeCell ref="BJ38:BL39"/>
    <mergeCell ref="BM38:BO39"/>
    <mergeCell ref="BP38:BS39"/>
    <mergeCell ref="B39:B40"/>
    <mergeCell ref="C39:E40"/>
    <mergeCell ref="F39:H40"/>
    <mergeCell ref="I39:K40"/>
    <mergeCell ref="L39:N40"/>
    <mergeCell ref="O39:Q40"/>
    <mergeCell ref="R39:T40"/>
    <mergeCell ref="AP38:AS39"/>
    <mergeCell ref="AT38:AV39"/>
    <mergeCell ref="AW38:AY39"/>
    <mergeCell ref="AZ38:BC39"/>
    <mergeCell ref="BD38:BF39"/>
    <mergeCell ref="BG38:BI39"/>
    <mergeCell ref="R37:T38"/>
    <mergeCell ref="U37:W38"/>
    <mergeCell ref="Y38:Z40"/>
    <mergeCell ref="AA38:AD40"/>
    <mergeCell ref="AE38:AH40"/>
    <mergeCell ref="AN38:AO39"/>
    <mergeCell ref="U39:W40"/>
    <mergeCell ref="AN40:AO41"/>
    <mergeCell ref="BM40:BO41"/>
    <mergeCell ref="BP40:BS41"/>
    <mergeCell ref="B42:G42"/>
    <mergeCell ref="H42:I42"/>
    <mergeCell ref="J42:N42"/>
    <mergeCell ref="O42:R42"/>
    <mergeCell ref="S42:T42"/>
    <mergeCell ref="U42:V42"/>
    <mergeCell ref="W42:AH42"/>
    <mergeCell ref="AP40:AS41"/>
    <mergeCell ref="AT40:AV41"/>
    <mergeCell ref="AW40:AY41"/>
    <mergeCell ref="AZ40:BC41"/>
    <mergeCell ref="BD40:BF41"/>
    <mergeCell ref="BG40:BI41"/>
    <mergeCell ref="S43:T44"/>
    <mergeCell ref="U43:V44"/>
    <mergeCell ref="AN42:AO43"/>
    <mergeCell ref="AP42:AS43"/>
    <mergeCell ref="AT42:AV43"/>
    <mergeCell ref="AW42:AY43"/>
    <mergeCell ref="AZ42:BC43"/>
    <mergeCell ref="BD42:BF43"/>
    <mergeCell ref="BJ40:BL41"/>
    <mergeCell ref="BD44:BF45"/>
    <mergeCell ref="BG44:BI45"/>
    <mergeCell ref="BJ44:BL45"/>
    <mergeCell ref="BM44:BO45"/>
    <mergeCell ref="BP44:BS45"/>
    <mergeCell ref="B45:G46"/>
    <mergeCell ref="H45:I46"/>
    <mergeCell ref="J45:N46"/>
    <mergeCell ref="O45:R46"/>
    <mergeCell ref="S45:T46"/>
    <mergeCell ref="W43:AH44"/>
    <mergeCell ref="AN44:AO45"/>
    <mergeCell ref="AP44:AS45"/>
    <mergeCell ref="AT44:AV45"/>
    <mergeCell ref="AW44:AY45"/>
    <mergeCell ref="AZ44:BC45"/>
    <mergeCell ref="BG42:BI43"/>
    <mergeCell ref="BJ42:BL43"/>
    <mergeCell ref="BM42:BO43"/>
    <mergeCell ref="BP42:BS43"/>
    <mergeCell ref="B43:G44"/>
    <mergeCell ref="H43:I44"/>
    <mergeCell ref="J43:N44"/>
    <mergeCell ref="O43:R44"/>
    <mergeCell ref="U45:V46"/>
    <mergeCell ref="W45:AH46"/>
    <mergeCell ref="AK46:AO55"/>
    <mergeCell ref="J47:N48"/>
    <mergeCell ref="O47:R48"/>
    <mergeCell ref="S47:T48"/>
    <mergeCell ref="U47:V48"/>
    <mergeCell ref="B53:G54"/>
    <mergeCell ref="H53:I54"/>
    <mergeCell ref="J53:N54"/>
    <mergeCell ref="O53:R54"/>
    <mergeCell ref="S53:T54"/>
    <mergeCell ref="B51:G52"/>
    <mergeCell ref="H51:I52"/>
    <mergeCell ref="J51:N52"/>
    <mergeCell ref="O51:R52"/>
    <mergeCell ref="S51:T52"/>
    <mergeCell ref="U51:V52"/>
    <mergeCell ref="B49:G50"/>
    <mergeCell ref="H49:I50"/>
    <mergeCell ref="J49:N50"/>
    <mergeCell ref="O49:R50"/>
    <mergeCell ref="S49:T50"/>
    <mergeCell ref="B47:G48"/>
    <mergeCell ref="H47:I48"/>
    <mergeCell ref="U53:V54"/>
    <mergeCell ref="U49:V50"/>
    <mergeCell ref="B57:G58"/>
    <mergeCell ref="H57:I58"/>
    <mergeCell ref="J57:N58"/>
    <mergeCell ref="O57:R58"/>
    <mergeCell ref="S57:T58"/>
    <mergeCell ref="U57:V58"/>
    <mergeCell ref="B55:G56"/>
    <mergeCell ref="H55:I56"/>
    <mergeCell ref="J55:N56"/>
    <mergeCell ref="O55:R56"/>
    <mergeCell ref="S55:T56"/>
    <mergeCell ref="U55:V56"/>
    <mergeCell ref="BJ57:BS57"/>
    <mergeCell ref="AK58:AQ59"/>
    <mergeCell ref="AR58:BB59"/>
    <mergeCell ref="BC58:BI59"/>
    <mergeCell ref="BJ58:BS59"/>
    <mergeCell ref="W55:AH56"/>
    <mergeCell ref="AZ46:BC55"/>
    <mergeCell ref="BD46:BF55"/>
    <mergeCell ref="BG46:BI55"/>
    <mergeCell ref="BJ46:BL55"/>
    <mergeCell ref="BM46:BO55"/>
    <mergeCell ref="BP46:BS55"/>
    <mergeCell ref="W57:AH58"/>
    <mergeCell ref="AK57:AQ57"/>
    <mergeCell ref="AR57:BB57"/>
    <mergeCell ref="AP46:AS55"/>
    <mergeCell ref="AT46:AV55"/>
    <mergeCell ref="AW46:AY55"/>
    <mergeCell ref="W47:AH48"/>
    <mergeCell ref="W49:AH50"/>
    <mergeCell ref="W51:AH52"/>
    <mergeCell ref="W53:AH54"/>
    <mergeCell ref="BC57:BI57"/>
    <mergeCell ref="B61:G62"/>
    <mergeCell ref="H61:I62"/>
    <mergeCell ref="J61:N62"/>
    <mergeCell ref="O61:R62"/>
    <mergeCell ref="S61:T62"/>
    <mergeCell ref="B59:G60"/>
    <mergeCell ref="H59:I60"/>
    <mergeCell ref="J59:N60"/>
    <mergeCell ref="O59:R60"/>
    <mergeCell ref="S59:T60"/>
    <mergeCell ref="U61:V62"/>
    <mergeCell ref="W61:AH62"/>
    <mergeCell ref="AK62:AQ63"/>
    <mergeCell ref="AR62:BB63"/>
    <mergeCell ref="BC62:BI63"/>
    <mergeCell ref="BJ62:BS63"/>
    <mergeCell ref="W59:AH60"/>
    <mergeCell ref="AK60:AQ61"/>
    <mergeCell ref="AR60:BB61"/>
    <mergeCell ref="BC60:BI61"/>
    <mergeCell ref="BJ60:BS61"/>
    <mergeCell ref="U59:V60"/>
    <mergeCell ref="BC64:BI65"/>
    <mergeCell ref="BJ64:BS65"/>
    <mergeCell ref="B65:G66"/>
    <mergeCell ref="H65:Q66"/>
    <mergeCell ref="S65:X66"/>
    <mergeCell ref="Y65:AH66"/>
    <mergeCell ref="AK66:AQ67"/>
    <mergeCell ref="AR66:BB67"/>
    <mergeCell ref="BC66:BI67"/>
    <mergeCell ref="BJ66:BS67"/>
    <mergeCell ref="B64:G64"/>
    <mergeCell ref="H64:Q64"/>
    <mergeCell ref="S64:X64"/>
    <mergeCell ref="Y64:AH64"/>
    <mergeCell ref="AK64:AQ65"/>
    <mergeCell ref="AR64:BB65"/>
    <mergeCell ref="AK69:AM70"/>
    <mergeCell ref="AN69:AV70"/>
    <mergeCell ref="AX69:BB70"/>
    <mergeCell ref="BC69:BF70"/>
    <mergeCell ref="B67:G68"/>
    <mergeCell ref="H67:Q68"/>
    <mergeCell ref="S67:X68"/>
    <mergeCell ref="Y67:AH68"/>
    <mergeCell ref="B69:G70"/>
    <mergeCell ref="H69:Q70"/>
  </mergeCells>
  <printOptions horizontalCentered="1" verticalCentered="1"/>
  <pageMargins left="0.7" right="0.7" top="0.6968503937007874" bottom="0.6968503937007874" header="0.3" footer="0.3"/>
  <pageSetup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Sheet9"/>
  <dimension ref="B3:BF73"/>
  <sheetViews>
    <sheetView showGridLines="0" zoomScalePageLayoutView="0" workbookViewId="0" topLeftCell="A1">
      <selection activeCell="B10" sqref="B10:G11"/>
    </sheetView>
  </sheetViews>
  <sheetFormatPr defaultColWidth="9.140625" defaultRowHeight="15"/>
  <cols>
    <col min="1" max="35" width="2.421875" style="13" customWidth="1"/>
    <col min="36" max="36" width="9.57421875" style="108" customWidth="1"/>
    <col min="37" max="57" width="5.57421875" style="108" customWidth="1"/>
    <col min="58" max="59" width="9.00390625" style="108" customWidth="1"/>
    <col min="60" max="16384" width="9.00390625" style="13" customWidth="1"/>
  </cols>
  <sheetData>
    <row r="1" ht="12.75" customHeight="1"/>
    <row r="2" ht="12.75" customHeight="1" thickBot="1"/>
    <row r="3" spans="18:39" ht="12.75" customHeight="1">
      <c r="R3" s="247" t="s">
        <v>0</v>
      </c>
      <c r="S3" s="248"/>
      <c r="T3" s="248"/>
      <c r="U3" s="248"/>
      <c r="V3" s="248"/>
      <c r="W3" s="226"/>
      <c r="X3" s="226"/>
      <c r="Y3" s="226"/>
      <c r="Z3" s="226"/>
      <c r="AA3" s="226"/>
      <c r="AB3" s="226"/>
      <c r="AC3" s="226"/>
      <c r="AD3" s="226"/>
      <c r="AE3" s="226"/>
      <c r="AF3" s="226"/>
      <c r="AG3" s="249"/>
      <c r="AK3" s="550"/>
      <c r="AL3" s="550"/>
      <c r="AM3" s="109"/>
    </row>
    <row r="4" spans="18:54" ht="12.75" customHeight="1" thickBot="1">
      <c r="R4" s="14"/>
      <c r="S4" s="15"/>
      <c r="T4" s="15"/>
      <c r="U4" s="15"/>
      <c r="V4" s="15"/>
      <c r="W4" s="250"/>
      <c r="X4" s="250"/>
      <c r="Y4" s="250"/>
      <c r="Z4" s="250"/>
      <c r="AA4" s="250"/>
      <c r="AB4" s="250"/>
      <c r="AC4" s="250"/>
      <c r="AD4" s="250"/>
      <c r="AE4" s="250"/>
      <c r="AF4" s="250"/>
      <c r="AG4" s="251"/>
      <c r="AK4" s="550"/>
      <c r="AL4" s="550"/>
      <c r="AM4" s="109"/>
      <c r="AO4" s="550"/>
      <c r="AP4" s="550"/>
      <c r="AQ4" s="550"/>
      <c r="AR4" s="550"/>
      <c r="AS4" s="550"/>
      <c r="AT4" s="550"/>
      <c r="BA4" s="110"/>
      <c r="BB4" s="111"/>
    </row>
    <row r="5" spans="18:46" ht="12.75" customHeight="1">
      <c r="R5" s="247" t="s">
        <v>1</v>
      </c>
      <c r="S5" s="248"/>
      <c r="T5" s="248"/>
      <c r="U5" s="248"/>
      <c r="V5" s="248"/>
      <c r="W5" s="226"/>
      <c r="X5" s="226"/>
      <c r="Y5" s="226"/>
      <c r="Z5" s="226"/>
      <c r="AA5" s="226"/>
      <c r="AB5" s="226"/>
      <c r="AC5" s="226"/>
      <c r="AD5" s="226"/>
      <c r="AE5" s="226"/>
      <c r="AF5" s="226"/>
      <c r="AG5" s="249"/>
      <c r="AK5" s="550"/>
      <c r="AL5" s="550"/>
      <c r="AM5" s="109"/>
      <c r="AO5" s="550"/>
      <c r="AP5" s="550"/>
      <c r="AQ5" s="550"/>
      <c r="AR5" s="550"/>
      <c r="AS5" s="550"/>
      <c r="AT5" s="550"/>
    </row>
    <row r="6" spans="18:46" ht="12.75" customHeight="1" thickBot="1">
      <c r="R6" s="16"/>
      <c r="S6" s="17"/>
      <c r="T6" s="17"/>
      <c r="U6" s="17"/>
      <c r="V6" s="17"/>
      <c r="W6" s="252"/>
      <c r="X6" s="252"/>
      <c r="Y6" s="252"/>
      <c r="Z6" s="252"/>
      <c r="AA6" s="252"/>
      <c r="AB6" s="252"/>
      <c r="AC6" s="252"/>
      <c r="AD6" s="252"/>
      <c r="AE6" s="252"/>
      <c r="AF6" s="252"/>
      <c r="AG6" s="253"/>
      <c r="AK6" s="557"/>
      <c r="AL6" s="558"/>
      <c r="AM6" s="109"/>
      <c r="AO6" s="550"/>
      <c r="AP6" s="550"/>
      <c r="AQ6" s="550"/>
      <c r="AR6" s="550"/>
      <c r="AS6" s="550"/>
      <c r="AT6" s="550"/>
    </row>
    <row r="7" spans="7:14" ht="12.75" customHeight="1">
      <c r="G7" s="106"/>
      <c r="H7" s="106"/>
      <c r="I7" s="106"/>
      <c r="J7" s="106"/>
      <c r="K7" s="106"/>
      <c r="L7" s="106"/>
      <c r="M7" s="106"/>
      <c r="N7" s="106"/>
    </row>
    <row r="8" spans="2:57" ht="12.75" customHeight="1" thickBot="1">
      <c r="B8" s="21"/>
      <c r="AK8" s="550"/>
      <c r="AL8" s="550"/>
      <c r="AM8" s="550"/>
      <c r="AN8" s="550"/>
      <c r="AO8" s="550"/>
      <c r="AP8" s="550"/>
      <c r="AQ8" s="550"/>
      <c r="AR8" s="550"/>
      <c r="AS8" s="550"/>
      <c r="AT8" s="550"/>
      <c r="AU8" s="550"/>
      <c r="AV8" s="550"/>
      <c r="AW8" s="550"/>
      <c r="AX8" s="550"/>
      <c r="AY8" s="550"/>
      <c r="AZ8" s="550"/>
      <c r="BA8" s="550"/>
      <c r="BB8" s="550"/>
      <c r="BC8" s="550"/>
      <c r="BD8" s="550"/>
      <c r="BE8" s="550"/>
    </row>
    <row r="9" spans="2:57" ht="11.25" customHeight="1" thickBot="1">
      <c r="B9" s="238" t="s">
        <v>20</v>
      </c>
      <c r="C9" s="196"/>
      <c r="D9" s="196"/>
      <c r="E9" s="196"/>
      <c r="F9" s="196"/>
      <c r="G9" s="196"/>
      <c r="H9" s="196" t="s">
        <v>148</v>
      </c>
      <c r="I9" s="196"/>
      <c r="J9" s="196" t="s">
        <v>31</v>
      </c>
      <c r="K9" s="196"/>
      <c r="L9" s="196"/>
      <c r="M9" s="196"/>
      <c r="N9" s="196"/>
      <c r="O9" s="196" t="s">
        <v>30</v>
      </c>
      <c r="P9" s="196"/>
      <c r="Q9" s="196"/>
      <c r="R9" s="196"/>
      <c r="S9" s="196" t="s">
        <v>21</v>
      </c>
      <c r="T9" s="196"/>
      <c r="U9" s="196" t="s">
        <v>13</v>
      </c>
      <c r="V9" s="196"/>
      <c r="W9" s="196" t="s">
        <v>27</v>
      </c>
      <c r="X9" s="196"/>
      <c r="Y9" s="196"/>
      <c r="Z9" s="196"/>
      <c r="AA9" s="196"/>
      <c r="AB9" s="196"/>
      <c r="AC9" s="196"/>
      <c r="AD9" s="196"/>
      <c r="AE9" s="196"/>
      <c r="AF9" s="196"/>
      <c r="AG9" s="196"/>
      <c r="AH9" s="197"/>
      <c r="AK9" s="6"/>
      <c r="AL9" s="6"/>
      <c r="AM9" s="6"/>
      <c r="AN9" s="6"/>
      <c r="AO9" s="6"/>
      <c r="AP9" s="6"/>
      <c r="AQ9" s="6"/>
      <c r="AR9" s="6"/>
      <c r="AS9" s="109"/>
      <c r="AT9" s="6"/>
      <c r="AU9" s="6"/>
      <c r="AV9" s="6"/>
      <c r="AW9" s="6"/>
      <c r="AX9" s="6"/>
      <c r="AY9" s="6"/>
      <c r="AZ9" s="6"/>
      <c r="BA9" s="6"/>
      <c r="BB9" s="6"/>
      <c r="BC9" s="6"/>
      <c r="BD9" s="6"/>
      <c r="BE9" s="550"/>
    </row>
    <row r="10" spans="2:57" ht="11.25" customHeight="1">
      <c r="B10" s="225"/>
      <c r="C10" s="226"/>
      <c r="D10" s="226"/>
      <c r="E10" s="226"/>
      <c r="F10" s="226"/>
      <c r="G10" s="227"/>
      <c r="H10" s="228"/>
      <c r="I10" s="229"/>
      <c r="J10" s="230"/>
      <c r="K10" s="231"/>
      <c r="L10" s="231"/>
      <c r="M10" s="231"/>
      <c r="N10" s="232"/>
      <c r="O10" s="230"/>
      <c r="P10" s="231"/>
      <c r="Q10" s="231"/>
      <c r="R10" s="232"/>
      <c r="S10" s="230"/>
      <c r="T10" s="232"/>
      <c r="U10" s="233"/>
      <c r="V10" s="234"/>
      <c r="W10" s="235"/>
      <c r="X10" s="236"/>
      <c r="Y10" s="236"/>
      <c r="Z10" s="236"/>
      <c r="AA10" s="236"/>
      <c r="AB10" s="236"/>
      <c r="AC10" s="236"/>
      <c r="AD10" s="236"/>
      <c r="AE10" s="236"/>
      <c r="AF10" s="236"/>
      <c r="AG10" s="236"/>
      <c r="AH10" s="237"/>
      <c r="AK10" s="551"/>
      <c r="AL10" s="551"/>
      <c r="AM10" s="551"/>
      <c r="AN10" s="551"/>
      <c r="AO10" s="551"/>
      <c r="AP10" s="551"/>
      <c r="AQ10" s="551"/>
      <c r="AR10" s="551"/>
      <c r="AS10" s="551"/>
      <c r="AT10" s="554"/>
      <c r="AU10" s="551"/>
      <c r="AV10" s="551"/>
      <c r="AW10" s="551"/>
      <c r="AX10" s="551"/>
      <c r="AY10" s="551"/>
      <c r="AZ10" s="551"/>
      <c r="BA10" s="551"/>
      <c r="BB10" s="551"/>
      <c r="BC10" s="551"/>
      <c r="BD10" s="551"/>
      <c r="BE10" s="551"/>
    </row>
    <row r="11" spans="2:57" ht="11.25" customHeight="1">
      <c r="B11" s="201"/>
      <c r="C11" s="202"/>
      <c r="D11" s="202"/>
      <c r="E11" s="202"/>
      <c r="F11" s="202"/>
      <c r="G11" s="203"/>
      <c r="H11" s="206"/>
      <c r="I11" s="207"/>
      <c r="J11" s="211"/>
      <c r="K11" s="212"/>
      <c r="L11" s="212"/>
      <c r="M11" s="212"/>
      <c r="N11" s="213"/>
      <c r="O11" s="211"/>
      <c r="P11" s="212"/>
      <c r="Q11" s="212"/>
      <c r="R11" s="213"/>
      <c r="S11" s="211"/>
      <c r="T11" s="213"/>
      <c r="U11" s="216"/>
      <c r="V11" s="217"/>
      <c r="W11" s="221"/>
      <c r="X11" s="222"/>
      <c r="Y11" s="222"/>
      <c r="Z11" s="222"/>
      <c r="AA11" s="222"/>
      <c r="AB11" s="222"/>
      <c r="AC11" s="222"/>
      <c r="AD11" s="222"/>
      <c r="AE11" s="222"/>
      <c r="AF11" s="222"/>
      <c r="AG11" s="222"/>
      <c r="AH11" s="223"/>
      <c r="AK11" s="551"/>
      <c r="AL11" s="551"/>
      <c r="AM11" s="551"/>
      <c r="AN11" s="551"/>
      <c r="AO11" s="551"/>
      <c r="AP11" s="551"/>
      <c r="AQ11" s="551"/>
      <c r="AR11" s="551"/>
      <c r="AS11" s="551"/>
      <c r="AT11" s="554"/>
      <c r="AU11" s="551"/>
      <c r="AV11" s="551"/>
      <c r="AW11" s="551"/>
      <c r="AX11" s="551"/>
      <c r="AY11" s="551"/>
      <c r="AZ11" s="551"/>
      <c r="BA11" s="551"/>
      <c r="BB11" s="551"/>
      <c r="BC11" s="551"/>
      <c r="BD11" s="551"/>
      <c r="BE11" s="551"/>
    </row>
    <row r="12" spans="2:57" ht="11.25" customHeight="1">
      <c r="B12" s="198"/>
      <c r="C12" s="199"/>
      <c r="D12" s="199"/>
      <c r="E12" s="199"/>
      <c r="F12" s="199"/>
      <c r="G12" s="200"/>
      <c r="H12" s="204"/>
      <c r="I12" s="205"/>
      <c r="J12" s="208"/>
      <c r="K12" s="209"/>
      <c r="L12" s="209"/>
      <c r="M12" s="209"/>
      <c r="N12" s="210"/>
      <c r="O12" s="208"/>
      <c r="P12" s="209"/>
      <c r="Q12" s="209"/>
      <c r="R12" s="210"/>
      <c r="S12" s="208"/>
      <c r="T12" s="210"/>
      <c r="U12" s="214"/>
      <c r="V12" s="215"/>
      <c r="W12" s="218"/>
      <c r="X12" s="219"/>
      <c r="Y12" s="219"/>
      <c r="Z12" s="219"/>
      <c r="AA12" s="219"/>
      <c r="AB12" s="219"/>
      <c r="AC12" s="219"/>
      <c r="AD12" s="219"/>
      <c r="AE12" s="219"/>
      <c r="AF12" s="219"/>
      <c r="AG12" s="219"/>
      <c r="AH12" s="220"/>
      <c r="AK12" s="551"/>
      <c r="AL12" s="551"/>
      <c r="AM12" s="551"/>
      <c r="AN12" s="551"/>
      <c r="AO12" s="551"/>
      <c r="AP12" s="551"/>
      <c r="AQ12" s="551"/>
      <c r="AR12" s="551"/>
      <c r="AS12" s="551"/>
      <c r="AT12" s="554"/>
      <c r="AU12" s="551"/>
      <c r="AV12" s="551"/>
      <c r="AW12" s="551"/>
      <c r="AX12" s="551"/>
      <c r="AY12" s="551"/>
      <c r="AZ12" s="551"/>
      <c r="BA12" s="551"/>
      <c r="BB12" s="551"/>
      <c r="BC12" s="551"/>
      <c r="BD12" s="551"/>
      <c r="BE12" s="551"/>
    </row>
    <row r="13" spans="2:57" ht="11.25" customHeight="1">
      <c r="B13" s="201"/>
      <c r="C13" s="202"/>
      <c r="D13" s="202"/>
      <c r="E13" s="202"/>
      <c r="F13" s="202"/>
      <c r="G13" s="203"/>
      <c r="H13" s="206"/>
      <c r="I13" s="207"/>
      <c r="J13" s="211"/>
      <c r="K13" s="212"/>
      <c r="L13" s="212"/>
      <c r="M13" s="212"/>
      <c r="N13" s="213"/>
      <c r="O13" s="211"/>
      <c r="P13" s="212"/>
      <c r="Q13" s="212"/>
      <c r="R13" s="213"/>
      <c r="S13" s="211"/>
      <c r="T13" s="213"/>
      <c r="U13" s="216"/>
      <c r="V13" s="217"/>
      <c r="W13" s="221"/>
      <c r="X13" s="222"/>
      <c r="Y13" s="222"/>
      <c r="Z13" s="222"/>
      <c r="AA13" s="222"/>
      <c r="AB13" s="222"/>
      <c r="AC13" s="222"/>
      <c r="AD13" s="222"/>
      <c r="AE13" s="222"/>
      <c r="AF13" s="222"/>
      <c r="AG13" s="222"/>
      <c r="AH13" s="223"/>
      <c r="AK13" s="551"/>
      <c r="AL13" s="551"/>
      <c r="AM13" s="551"/>
      <c r="AN13" s="551"/>
      <c r="AO13" s="551"/>
      <c r="AP13" s="551"/>
      <c r="AQ13" s="551"/>
      <c r="AR13" s="551"/>
      <c r="AS13" s="551"/>
      <c r="AT13" s="554"/>
      <c r="AU13" s="551"/>
      <c r="AV13" s="551"/>
      <c r="AW13" s="551"/>
      <c r="AX13" s="551"/>
      <c r="AY13" s="551"/>
      <c r="AZ13" s="551"/>
      <c r="BA13" s="551"/>
      <c r="BB13" s="551"/>
      <c r="BC13" s="551"/>
      <c r="BD13" s="551"/>
      <c r="BE13" s="551"/>
    </row>
    <row r="14" spans="2:57" ht="11.25" customHeight="1">
      <c r="B14" s="198"/>
      <c r="C14" s="199"/>
      <c r="D14" s="199"/>
      <c r="E14" s="199"/>
      <c r="F14" s="199"/>
      <c r="G14" s="200"/>
      <c r="H14" s="204"/>
      <c r="I14" s="205"/>
      <c r="J14" s="208"/>
      <c r="K14" s="209"/>
      <c r="L14" s="209"/>
      <c r="M14" s="209"/>
      <c r="N14" s="210"/>
      <c r="O14" s="208"/>
      <c r="P14" s="209"/>
      <c r="Q14" s="209"/>
      <c r="R14" s="210"/>
      <c r="S14" s="208"/>
      <c r="T14" s="210"/>
      <c r="U14" s="214"/>
      <c r="V14" s="215"/>
      <c r="W14" s="218"/>
      <c r="X14" s="219"/>
      <c r="Y14" s="219"/>
      <c r="Z14" s="219"/>
      <c r="AA14" s="219"/>
      <c r="AB14" s="219"/>
      <c r="AC14" s="219"/>
      <c r="AD14" s="219"/>
      <c r="AE14" s="219"/>
      <c r="AF14" s="219"/>
      <c r="AG14" s="219"/>
      <c r="AH14" s="220"/>
      <c r="AK14" s="551"/>
      <c r="AL14" s="551"/>
      <c r="AM14" s="551"/>
      <c r="AN14" s="551"/>
      <c r="AO14" s="551"/>
      <c r="AP14" s="551"/>
      <c r="AQ14" s="551"/>
      <c r="AR14" s="551"/>
      <c r="AS14" s="551"/>
      <c r="AT14" s="554"/>
      <c r="AU14" s="551"/>
      <c r="AV14" s="551"/>
      <c r="AW14" s="551"/>
      <c r="AX14" s="551"/>
      <c r="AY14" s="551"/>
      <c r="AZ14" s="551"/>
      <c r="BA14" s="551"/>
      <c r="BB14" s="551"/>
      <c r="BC14" s="551"/>
      <c r="BD14" s="551"/>
      <c r="BE14" s="551"/>
    </row>
    <row r="15" spans="2:57" ht="11.25" customHeight="1">
      <c r="B15" s="201"/>
      <c r="C15" s="202"/>
      <c r="D15" s="202"/>
      <c r="E15" s="202"/>
      <c r="F15" s="202"/>
      <c r="G15" s="203"/>
      <c r="H15" s="206"/>
      <c r="I15" s="207"/>
      <c r="J15" s="211"/>
      <c r="K15" s="212"/>
      <c r="L15" s="212"/>
      <c r="M15" s="212"/>
      <c r="N15" s="213"/>
      <c r="O15" s="211"/>
      <c r="P15" s="212"/>
      <c r="Q15" s="212"/>
      <c r="R15" s="213"/>
      <c r="S15" s="211"/>
      <c r="T15" s="213"/>
      <c r="U15" s="216"/>
      <c r="V15" s="217"/>
      <c r="W15" s="221"/>
      <c r="X15" s="222"/>
      <c r="Y15" s="222"/>
      <c r="Z15" s="222"/>
      <c r="AA15" s="222"/>
      <c r="AB15" s="222"/>
      <c r="AC15" s="222"/>
      <c r="AD15" s="222"/>
      <c r="AE15" s="222"/>
      <c r="AF15" s="222"/>
      <c r="AG15" s="222"/>
      <c r="AH15" s="223"/>
      <c r="AK15" s="551"/>
      <c r="AL15" s="551"/>
      <c r="AM15" s="551"/>
      <c r="AN15" s="551"/>
      <c r="AO15" s="551"/>
      <c r="AP15" s="551"/>
      <c r="AQ15" s="551"/>
      <c r="AR15" s="551"/>
      <c r="AS15" s="551"/>
      <c r="AT15" s="554"/>
      <c r="AU15" s="551"/>
      <c r="AV15" s="551"/>
      <c r="AW15" s="551"/>
      <c r="AX15" s="551"/>
      <c r="AY15" s="551"/>
      <c r="AZ15" s="551"/>
      <c r="BA15" s="551"/>
      <c r="BB15" s="551"/>
      <c r="BC15" s="551"/>
      <c r="BD15" s="551"/>
      <c r="BE15" s="551"/>
    </row>
    <row r="16" spans="2:57" ht="11.25" customHeight="1">
      <c r="B16" s="198"/>
      <c r="C16" s="199"/>
      <c r="D16" s="199"/>
      <c r="E16" s="199"/>
      <c r="F16" s="199"/>
      <c r="G16" s="200"/>
      <c r="H16" s="204"/>
      <c r="I16" s="205"/>
      <c r="J16" s="208"/>
      <c r="K16" s="209"/>
      <c r="L16" s="209"/>
      <c r="M16" s="209"/>
      <c r="N16" s="210"/>
      <c r="O16" s="208"/>
      <c r="P16" s="209"/>
      <c r="Q16" s="209"/>
      <c r="R16" s="210"/>
      <c r="S16" s="208"/>
      <c r="T16" s="210"/>
      <c r="U16" s="214"/>
      <c r="V16" s="215"/>
      <c r="W16" s="218"/>
      <c r="X16" s="219"/>
      <c r="Y16" s="219"/>
      <c r="Z16" s="219"/>
      <c r="AA16" s="219"/>
      <c r="AB16" s="219"/>
      <c r="AC16" s="219"/>
      <c r="AD16" s="219"/>
      <c r="AE16" s="219"/>
      <c r="AF16" s="219"/>
      <c r="AG16" s="219"/>
      <c r="AH16" s="220"/>
      <c r="AK16" s="551"/>
      <c r="AL16" s="551"/>
      <c r="AM16" s="551"/>
      <c r="AN16" s="551"/>
      <c r="AO16" s="551"/>
      <c r="AP16" s="551"/>
      <c r="AQ16" s="551"/>
      <c r="AR16" s="551"/>
      <c r="AS16" s="551"/>
      <c r="AT16" s="554"/>
      <c r="AU16" s="551"/>
      <c r="AV16" s="551"/>
      <c r="AW16" s="551"/>
      <c r="AX16" s="551"/>
      <c r="AY16" s="551"/>
      <c r="AZ16" s="551"/>
      <c r="BA16" s="551"/>
      <c r="BB16" s="551"/>
      <c r="BC16" s="551"/>
      <c r="BD16" s="551"/>
      <c r="BE16" s="551"/>
    </row>
    <row r="17" spans="2:57" ht="11.25" customHeight="1">
      <c r="B17" s="201"/>
      <c r="C17" s="202"/>
      <c r="D17" s="202"/>
      <c r="E17" s="202"/>
      <c r="F17" s="202"/>
      <c r="G17" s="203"/>
      <c r="H17" s="206"/>
      <c r="I17" s="207"/>
      <c r="J17" s="211"/>
      <c r="K17" s="212"/>
      <c r="L17" s="212"/>
      <c r="M17" s="212"/>
      <c r="N17" s="213"/>
      <c r="O17" s="211"/>
      <c r="P17" s="212"/>
      <c r="Q17" s="212"/>
      <c r="R17" s="213"/>
      <c r="S17" s="211"/>
      <c r="T17" s="213"/>
      <c r="U17" s="216"/>
      <c r="V17" s="217"/>
      <c r="W17" s="221"/>
      <c r="X17" s="222"/>
      <c r="Y17" s="222"/>
      <c r="Z17" s="222"/>
      <c r="AA17" s="222"/>
      <c r="AB17" s="222"/>
      <c r="AC17" s="222"/>
      <c r="AD17" s="222"/>
      <c r="AE17" s="222"/>
      <c r="AF17" s="222"/>
      <c r="AG17" s="222"/>
      <c r="AH17" s="223"/>
      <c r="AK17" s="551"/>
      <c r="AL17" s="551"/>
      <c r="AM17" s="551"/>
      <c r="AN17" s="551"/>
      <c r="AO17" s="551"/>
      <c r="AP17" s="551"/>
      <c r="AQ17" s="551"/>
      <c r="AR17" s="551"/>
      <c r="AS17" s="551"/>
      <c r="AT17" s="554"/>
      <c r="AU17" s="551"/>
      <c r="AV17" s="551"/>
      <c r="AW17" s="551"/>
      <c r="AX17" s="551"/>
      <c r="AY17" s="551"/>
      <c r="AZ17" s="551"/>
      <c r="BA17" s="551"/>
      <c r="BB17" s="551"/>
      <c r="BC17" s="551"/>
      <c r="BD17" s="551"/>
      <c r="BE17" s="551"/>
    </row>
    <row r="18" spans="2:57" ht="11.25" customHeight="1">
      <c r="B18" s="242"/>
      <c r="C18" s="243"/>
      <c r="D18" s="243"/>
      <c r="E18" s="243"/>
      <c r="F18" s="243"/>
      <c r="G18" s="243"/>
      <c r="H18" s="239"/>
      <c r="I18" s="239"/>
      <c r="J18" s="240"/>
      <c r="K18" s="240"/>
      <c r="L18" s="240"/>
      <c r="M18" s="240"/>
      <c r="N18" s="240"/>
      <c r="O18" s="240"/>
      <c r="P18" s="240"/>
      <c r="Q18" s="240"/>
      <c r="R18" s="240"/>
      <c r="S18" s="240"/>
      <c r="T18" s="240"/>
      <c r="U18" s="244"/>
      <c r="V18" s="244"/>
      <c r="W18" s="245"/>
      <c r="X18" s="245"/>
      <c r="Y18" s="245"/>
      <c r="Z18" s="245"/>
      <c r="AA18" s="245"/>
      <c r="AB18" s="245"/>
      <c r="AC18" s="245"/>
      <c r="AD18" s="245"/>
      <c r="AE18" s="245"/>
      <c r="AF18" s="245"/>
      <c r="AG18" s="245"/>
      <c r="AH18" s="246"/>
      <c r="AK18" s="551"/>
      <c r="AL18" s="551"/>
      <c r="AM18" s="551"/>
      <c r="AN18" s="551"/>
      <c r="AO18" s="551"/>
      <c r="AP18" s="551"/>
      <c r="AQ18" s="551"/>
      <c r="AR18" s="551"/>
      <c r="AS18" s="551"/>
      <c r="AT18" s="554"/>
      <c r="AU18" s="551"/>
      <c r="AV18" s="551"/>
      <c r="AW18" s="551"/>
      <c r="AX18" s="551"/>
      <c r="AY18" s="551"/>
      <c r="AZ18" s="551"/>
      <c r="BA18" s="551"/>
      <c r="BB18" s="551"/>
      <c r="BC18" s="551"/>
      <c r="BD18" s="551"/>
      <c r="BE18" s="551"/>
    </row>
    <row r="19" spans="2:57" ht="11.25" customHeight="1">
      <c r="B19" s="242"/>
      <c r="C19" s="243"/>
      <c r="D19" s="243"/>
      <c r="E19" s="243"/>
      <c r="F19" s="243"/>
      <c r="G19" s="243"/>
      <c r="H19" s="239"/>
      <c r="I19" s="239"/>
      <c r="J19" s="240"/>
      <c r="K19" s="240"/>
      <c r="L19" s="240"/>
      <c r="M19" s="240"/>
      <c r="N19" s="240"/>
      <c r="O19" s="240"/>
      <c r="P19" s="240"/>
      <c r="Q19" s="240"/>
      <c r="R19" s="240"/>
      <c r="S19" s="240"/>
      <c r="T19" s="240"/>
      <c r="U19" s="244"/>
      <c r="V19" s="244"/>
      <c r="W19" s="245"/>
      <c r="X19" s="245"/>
      <c r="Y19" s="245"/>
      <c r="Z19" s="245"/>
      <c r="AA19" s="245"/>
      <c r="AB19" s="245"/>
      <c r="AC19" s="245"/>
      <c r="AD19" s="245"/>
      <c r="AE19" s="245"/>
      <c r="AF19" s="245"/>
      <c r="AG19" s="245"/>
      <c r="AH19" s="246"/>
      <c r="AK19" s="551"/>
      <c r="AL19" s="551"/>
      <c r="AM19" s="551"/>
      <c r="AN19" s="551"/>
      <c r="AO19" s="551"/>
      <c r="AP19" s="551"/>
      <c r="AQ19" s="551"/>
      <c r="AR19" s="551"/>
      <c r="AS19" s="551"/>
      <c r="AT19" s="554"/>
      <c r="AU19" s="551"/>
      <c r="AV19" s="551"/>
      <c r="AW19" s="551"/>
      <c r="AX19" s="551"/>
      <c r="AY19" s="551"/>
      <c r="AZ19" s="551"/>
      <c r="BA19" s="551"/>
      <c r="BB19" s="551"/>
      <c r="BC19" s="551"/>
      <c r="BD19" s="551"/>
      <c r="BE19" s="551"/>
    </row>
    <row r="20" spans="2:57" ht="11.25" customHeight="1">
      <c r="B20" s="242"/>
      <c r="C20" s="243"/>
      <c r="D20" s="243"/>
      <c r="E20" s="243"/>
      <c r="F20" s="243"/>
      <c r="G20" s="243"/>
      <c r="H20" s="239"/>
      <c r="I20" s="239"/>
      <c r="J20" s="240"/>
      <c r="K20" s="240"/>
      <c r="L20" s="240"/>
      <c r="M20" s="240"/>
      <c r="N20" s="240"/>
      <c r="O20" s="240"/>
      <c r="P20" s="240"/>
      <c r="Q20" s="240"/>
      <c r="R20" s="240"/>
      <c r="S20" s="240"/>
      <c r="T20" s="240"/>
      <c r="U20" s="244"/>
      <c r="V20" s="244"/>
      <c r="W20" s="245"/>
      <c r="X20" s="245"/>
      <c r="Y20" s="245"/>
      <c r="Z20" s="245"/>
      <c r="AA20" s="245"/>
      <c r="AB20" s="245"/>
      <c r="AC20" s="245"/>
      <c r="AD20" s="245"/>
      <c r="AE20" s="245"/>
      <c r="AF20" s="245"/>
      <c r="AG20" s="245"/>
      <c r="AH20" s="246"/>
      <c r="AK20" s="551"/>
      <c r="AL20" s="551"/>
      <c r="AM20" s="551"/>
      <c r="AN20" s="551"/>
      <c r="AO20" s="551"/>
      <c r="AP20" s="551"/>
      <c r="AQ20" s="551"/>
      <c r="AR20" s="551"/>
      <c r="AS20" s="551"/>
      <c r="AT20" s="554"/>
      <c r="AU20" s="551"/>
      <c r="AV20" s="551"/>
      <c r="AW20" s="551"/>
      <c r="AX20" s="551"/>
      <c r="AY20" s="551"/>
      <c r="AZ20" s="551"/>
      <c r="BA20" s="551"/>
      <c r="BB20" s="551"/>
      <c r="BC20" s="551"/>
      <c r="BD20" s="551"/>
      <c r="BE20" s="551"/>
    </row>
    <row r="21" spans="2:57" ht="11.25" customHeight="1">
      <c r="B21" s="242"/>
      <c r="C21" s="243"/>
      <c r="D21" s="243"/>
      <c r="E21" s="243"/>
      <c r="F21" s="243"/>
      <c r="G21" s="243"/>
      <c r="H21" s="239"/>
      <c r="I21" s="239"/>
      <c r="J21" s="240"/>
      <c r="K21" s="240"/>
      <c r="L21" s="240"/>
      <c r="M21" s="240"/>
      <c r="N21" s="240"/>
      <c r="O21" s="240"/>
      <c r="P21" s="240"/>
      <c r="Q21" s="240"/>
      <c r="R21" s="240"/>
      <c r="S21" s="240"/>
      <c r="T21" s="240"/>
      <c r="U21" s="244"/>
      <c r="V21" s="244"/>
      <c r="W21" s="245"/>
      <c r="X21" s="245"/>
      <c r="Y21" s="245"/>
      <c r="Z21" s="245"/>
      <c r="AA21" s="245"/>
      <c r="AB21" s="245"/>
      <c r="AC21" s="245"/>
      <c r="AD21" s="245"/>
      <c r="AE21" s="245"/>
      <c r="AF21" s="245"/>
      <c r="AG21" s="245"/>
      <c r="AH21" s="246"/>
      <c r="AK21" s="551"/>
      <c r="AL21" s="551"/>
      <c r="AM21" s="551"/>
      <c r="AN21" s="551"/>
      <c r="AO21" s="551"/>
      <c r="AP21" s="551"/>
      <c r="AQ21" s="551"/>
      <c r="AR21" s="551"/>
      <c r="AS21" s="551"/>
      <c r="AT21" s="554"/>
      <c r="AU21" s="551"/>
      <c r="AV21" s="551"/>
      <c r="AW21" s="551"/>
      <c r="AX21" s="551"/>
      <c r="AY21" s="551"/>
      <c r="AZ21" s="551"/>
      <c r="BA21" s="551"/>
      <c r="BB21" s="551"/>
      <c r="BC21" s="551"/>
      <c r="BD21" s="551"/>
      <c r="BE21" s="551"/>
    </row>
    <row r="22" spans="2:57" ht="11.25" customHeight="1">
      <c r="B22" s="242"/>
      <c r="C22" s="243"/>
      <c r="D22" s="243"/>
      <c r="E22" s="243"/>
      <c r="F22" s="243"/>
      <c r="G22" s="243"/>
      <c r="H22" s="239"/>
      <c r="I22" s="239"/>
      <c r="J22" s="240"/>
      <c r="K22" s="240"/>
      <c r="L22" s="240"/>
      <c r="M22" s="240"/>
      <c r="N22" s="240"/>
      <c r="O22" s="240"/>
      <c r="P22" s="240"/>
      <c r="Q22" s="240"/>
      <c r="R22" s="240"/>
      <c r="S22" s="240"/>
      <c r="T22" s="240"/>
      <c r="U22" s="244"/>
      <c r="V22" s="244"/>
      <c r="W22" s="245"/>
      <c r="X22" s="245"/>
      <c r="Y22" s="245"/>
      <c r="Z22" s="245"/>
      <c r="AA22" s="245"/>
      <c r="AB22" s="245"/>
      <c r="AC22" s="245"/>
      <c r="AD22" s="245"/>
      <c r="AE22" s="245"/>
      <c r="AF22" s="245"/>
      <c r="AG22" s="245"/>
      <c r="AH22" s="246"/>
      <c r="AK22" s="551"/>
      <c r="AL22" s="551"/>
      <c r="AM22" s="551"/>
      <c r="AN22" s="551"/>
      <c r="AO22" s="551"/>
      <c r="AP22" s="551"/>
      <c r="AQ22" s="551"/>
      <c r="AR22" s="551"/>
      <c r="AS22" s="551"/>
      <c r="AT22" s="554"/>
      <c r="AU22" s="551"/>
      <c r="AV22" s="551"/>
      <c r="AW22" s="551"/>
      <c r="AX22" s="551"/>
      <c r="AY22" s="551"/>
      <c r="AZ22" s="551"/>
      <c r="BA22" s="551"/>
      <c r="BB22" s="551"/>
      <c r="BC22" s="551"/>
      <c r="BD22" s="551"/>
      <c r="BE22" s="551"/>
    </row>
    <row r="23" spans="2:57" ht="11.25" customHeight="1">
      <c r="B23" s="242"/>
      <c r="C23" s="243"/>
      <c r="D23" s="243"/>
      <c r="E23" s="243"/>
      <c r="F23" s="243"/>
      <c r="G23" s="243"/>
      <c r="H23" s="239"/>
      <c r="I23" s="239"/>
      <c r="J23" s="240"/>
      <c r="K23" s="240"/>
      <c r="L23" s="240"/>
      <c r="M23" s="240"/>
      <c r="N23" s="240"/>
      <c r="O23" s="240"/>
      <c r="P23" s="240"/>
      <c r="Q23" s="240"/>
      <c r="R23" s="240"/>
      <c r="S23" s="240"/>
      <c r="T23" s="240"/>
      <c r="U23" s="244"/>
      <c r="V23" s="244"/>
      <c r="W23" s="245"/>
      <c r="X23" s="245"/>
      <c r="Y23" s="245"/>
      <c r="Z23" s="245"/>
      <c r="AA23" s="245"/>
      <c r="AB23" s="245"/>
      <c r="AC23" s="245"/>
      <c r="AD23" s="245"/>
      <c r="AE23" s="245"/>
      <c r="AF23" s="245"/>
      <c r="AG23" s="245"/>
      <c r="AH23" s="246"/>
      <c r="AK23" s="551"/>
      <c r="AL23" s="551"/>
      <c r="AM23" s="551"/>
      <c r="AN23" s="551"/>
      <c r="AO23" s="551"/>
      <c r="AP23" s="551"/>
      <c r="AQ23" s="551"/>
      <c r="AR23" s="551"/>
      <c r="AS23" s="551"/>
      <c r="AT23" s="554"/>
      <c r="AU23" s="551"/>
      <c r="AV23" s="551"/>
      <c r="AW23" s="551"/>
      <c r="AX23" s="551"/>
      <c r="AY23" s="551"/>
      <c r="AZ23" s="551"/>
      <c r="BA23" s="551"/>
      <c r="BB23" s="551"/>
      <c r="BC23" s="551"/>
      <c r="BD23" s="551"/>
      <c r="BE23" s="551"/>
    </row>
    <row r="24" spans="2:57" ht="11.25" customHeight="1">
      <c r="B24" s="242"/>
      <c r="C24" s="243"/>
      <c r="D24" s="243"/>
      <c r="E24" s="243"/>
      <c r="F24" s="243"/>
      <c r="G24" s="243"/>
      <c r="H24" s="239"/>
      <c r="I24" s="239"/>
      <c r="J24" s="240"/>
      <c r="K24" s="240"/>
      <c r="L24" s="240"/>
      <c r="M24" s="240"/>
      <c r="N24" s="240"/>
      <c r="O24" s="240"/>
      <c r="P24" s="240"/>
      <c r="Q24" s="240"/>
      <c r="R24" s="240"/>
      <c r="S24" s="240"/>
      <c r="T24" s="240"/>
      <c r="U24" s="244"/>
      <c r="V24" s="244"/>
      <c r="W24" s="245"/>
      <c r="X24" s="245"/>
      <c r="Y24" s="245"/>
      <c r="Z24" s="245"/>
      <c r="AA24" s="245"/>
      <c r="AB24" s="245"/>
      <c r="AC24" s="245"/>
      <c r="AD24" s="245"/>
      <c r="AE24" s="245"/>
      <c r="AF24" s="245"/>
      <c r="AG24" s="245"/>
      <c r="AH24" s="246"/>
      <c r="AK24" s="551"/>
      <c r="AL24" s="551"/>
      <c r="AM24" s="551"/>
      <c r="AN24" s="551"/>
      <c r="AO24" s="551"/>
      <c r="AP24" s="551"/>
      <c r="AQ24" s="551"/>
      <c r="AR24" s="551"/>
      <c r="AS24" s="551"/>
      <c r="AT24" s="554"/>
      <c r="AU24" s="551"/>
      <c r="AV24" s="551"/>
      <c r="AW24" s="551"/>
      <c r="AX24" s="551"/>
      <c r="AY24" s="551"/>
      <c r="AZ24" s="551"/>
      <c r="BA24" s="551"/>
      <c r="BB24" s="551"/>
      <c r="BC24" s="551"/>
      <c r="BD24" s="551"/>
      <c r="BE24" s="551"/>
    </row>
    <row r="25" spans="2:57" ht="11.25" customHeight="1">
      <c r="B25" s="242"/>
      <c r="C25" s="243"/>
      <c r="D25" s="243"/>
      <c r="E25" s="243"/>
      <c r="F25" s="243"/>
      <c r="G25" s="243"/>
      <c r="H25" s="239"/>
      <c r="I25" s="239"/>
      <c r="J25" s="240"/>
      <c r="K25" s="240"/>
      <c r="L25" s="240"/>
      <c r="M25" s="240"/>
      <c r="N25" s="240"/>
      <c r="O25" s="240"/>
      <c r="P25" s="240"/>
      <c r="Q25" s="240"/>
      <c r="R25" s="240"/>
      <c r="S25" s="240"/>
      <c r="T25" s="240"/>
      <c r="U25" s="244"/>
      <c r="V25" s="244"/>
      <c r="W25" s="245"/>
      <c r="X25" s="245"/>
      <c r="Y25" s="245"/>
      <c r="Z25" s="245"/>
      <c r="AA25" s="245"/>
      <c r="AB25" s="245"/>
      <c r="AC25" s="245"/>
      <c r="AD25" s="245"/>
      <c r="AE25" s="245"/>
      <c r="AF25" s="245"/>
      <c r="AG25" s="245"/>
      <c r="AH25" s="246"/>
      <c r="AK25" s="551"/>
      <c r="AL25" s="551"/>
      <c r="AM25" s="551"/>
      <c r="AN25" s="551"/>
      <c r="AO25" s="551"/>
      <c r="AP25" s="551"/>
      <c r="AQ25" s="551"/>
      <c r="AR25" s="551"/>
      <c r="AS25" s="551"/>
      <c r="AT25" s="554"/>
      <c r="AU25" s="551"/>
      <c r="AV25" s="551"/>
      <c r="AW25" s="551"/>
      <c r="AX25" s="551"/>
      <c r="AY25" s="551"/>
      <c r="AZ25" s="551"/>
      <c r="BA25" s="551"/>
      <c r="BB25" s="551"/>
      <c r="BC25" s="551"/>
      <c r="BD25" s="551"/>
      <c r="BE25" s="551"/>
    </row>
    <row r="26" spans="2:57" ht="11.25" customHeight="1">
      <c r="B26" s="242"/>
      <c r="C26" s="243"/>
      <c r="D26" s="243"/>
      <c r="E26" s="243"/>
      <c r="F26" s="243"/>
      <c r="G26" s="243"/>
      <c r="H26" s="239"/>
      <c r="I26" s="239"/>
      <c r="J26" s="240"/>
      <c r="K26" s="240"/>
      <c r="L26" s="240"/>
      <c r="M26" s="240"/>
      <c r="N26" s="240"/>
      <c r="O26" s="240"/>
      <c r="P26" s="240"/>
      <c r="Q26" s="240"/>
      <c r="R26" s="240"/>
      <c r="S26" s="240"/>
      <c r="T26" s="240"/>
      <c r="U26" s="244"/>
      <c r="V26" s="244"/>
      <c r="W26" s="245"/>
      <c r="X26" s="245"/>
      <c r="Y26" s="245"/>
      <c r="Z26" s="245"/>
      <c r="AA26" s="245"/>
      <c r="AB26" s="245"/>
      <c r="AC26" s="245"/>
      <c r="AD26" s="245"/>
      <c r="AE26" s="245"/>
      <c r="AF26" s="245"/>
      <c r="AG26" s="245"/>
      <c r="AH26" s="246"/>
      <c r="AK26" s="551"/>
      <c r="AL26" s="551"/>
      <c r="AM26" s="551"/>
      <c r="AN26" s="551"/>
      <c r="AO26" s="551"/>
      <c r="AP26" s="551"/>
      <c r="AQ26" s="551"/>
      <c r="AR26" s="551"/>
      <c r="AS26" s="551"/>
      <c r="AT26" s="554"/>
      <c r="AU26" s="551"/>
      <c r="AV26" s="551"/>
      <c r="AW26" s="551"/>
      <c r="AX26" s="551"/>
      <c r="AY26" s="551"/>
      <c r="AZ26" s="551"/>
      <c r="BA26" s="551"/>
      <c r="BB26" s="551"/>
      <c r="BC26" s="551"/>
      <c r="BD26" s="551"/>
      <c r="BE26" s="551"/>
    </row>
    <row r="27" spans="2:57" ht="11.25" customHeight="1">
      <c r="B27" s="242"/>
      <c r="C27" s="243"/>
      <c r="D27" s="243"/>
      <c r="E27" s="243"/>
      <c r="F27" s="243"/>
      <c r="G27" s="243"/>
      <c r="H27" s="239"/>
      <c r="I27" s="239"/>
      <c r="J27" s="240"/>
      <c r="K27" s="240"/>
      <c r="L27" s="240"/>
      <c r="M27" s="240"/>
      <c r="N27" s="240"/>
      <c r="O27" s="240"/>
      <c r="P27" s="240"/>
      <c r="Q27" s="240"/>
      <c r="R27" s="240"/>
      <c r="S27" s="240"/>
      <c r="T27" s="240"/>
      <c r="U27" s="244"/>
      <c r="V27" s="244"/>
      <c r="W27" s="245"/>
      <c r="X27" s="245"/>
      <c r="Y27" s="245"/>
      <c r="Z27" s="245"/>
      <c r="AA27" s="245"/>
      <c r="AB27" s="245"/>
      <c r="AC27" s="245"/>
      <c r="AD27" s="245"/>
      <c r="AE27" s="245"/>
      <c r="AF27" s="245"/>
      <c r="AG27" s="245"/>
      <c r="AH27" s="246"/>
      <c r="AK27" s="551"/>
      <c r="AL27" s="551"/>
      <c r="AM27" s="551"/>
      <c r="AN27" s="551"/>
      <c r="AO27" s="551"/>
      <c r="AP27" s="551"/>
      <c r="AQ27" s="551"/>
      <c r="AR27" s="551"/>
      <c r="AS27" s="551"/>
      <c r="AT27" s="554"/>
      <c r="AU27" s="551"/>
      <c r="AV27" s="551"/>
      <c r="AW27" s="551"/>
      <c r="AX27" s="551"/>
      <c r="AY27" s="551"/>
      <c r="AZ27" s="551"/>
      <c r="BA27" s="551"/>
      <c r="BB27" s="551"/>
      <c r="BC27" s="551"/>
      <c r="BD27" s="551"/>
      <c r="BE27" s="551"/>
    </row>
    <row r="28" spans="2:57" ht="11.25" customHeight="1">
      <c r="B28" s="242"/>
      <c r="C28" s="243"/>
      <c r="D28" s="243"/>
      <c r="E28" s="243"/>
      <c r="F28" s="243"/>
      <c r="G28" s="243"/>
      <c r="H28" s="239"/>
      <c r="I28" s="239"/>
      <c r="J28" s="240"/>
      <c r="K28" s="240"/>
      <c r="L28" s="240"/>
      <c r="M28" s="240"/>
      <c r="N28" s="240"/>
      <c r="O28" s="240"/>
      <c r="P28" s="240"/>
      <c r="Q28" s="240"/>
      <c r="R28" s="240"/>
      <c r="S28" s="240"/>
      <c r="T28" s="240"/>
      <c r="U28" s="244"/>
      <c r="V28" s="244"/>
      <c r="W28" s="245"/>
      <c r="X28" s="245"/>
      <c r="Y28" s="245"/>
      <c r="Z28" s="245"/>
      <c r="AA28" s="245"/>
      <c r="AB28" s="245"/>
      <c r="AC28" s="245"/>
      <c r="AD28" s="245"/>
      <c r="AE28" s="245"/>
      <c r="AF28" s="245"/>
      <c r="AG28" s="245"/>
      <c r="AH28" s="246"/>
      <c r="AJ28" s="555"/>
      <c r="AK28" s="551"/>
      <c r="AL28" s="551"/>
      <c r="AM28" s="551"/>
      <c r="AN28" s="551"/>
      <c r="AO28" s="551"/>
      <c r="AP28" s="551"/>
      <c r="AQ28" s="551"/>
      <c r="AR28" s="551"/>
      <c r="AS28" s="551"/>
      <c r="AT28" s="554"/>
      <c r="AU28" s="551"/>
      <c r="AV28" s="551"/>
      <c r="AW28" s="551"/>
      <c r="AX28" s="551"/>
      <c r="AY28" s="551"/>
      <c r="AZ28" s="551"/>
      <c r="BA28" s="551"/>
      <c r="BB28" s="551"/>
      <c r="BC28" s="551"/>
      <c r="BD28" s="551"/>
      <c r="BE28" s="551"/>
    </row>
    <row r="29" spans="2:57" ht="11.25" customHeight="1">
      <c r="B29" s="242"/>
      <c r="C29" s="243"/>
      <c r="D29" s="243"/>
      <c r="E29" s="243"/>
      <c r="F29" s="243"/>
      <c r="G29" s="243"/>
      <c r="H29" s="239"/>
      <c r="I29" s="239"/>
      <c r="J29" s="240"/>
      <c r="K29" s="240"/>
      <c r="L29" s="240"/>
      <c r="M29" s="240"/>
      <c r="N29" s="240"/>
      <c r="O29" s="240"/>
      <c r="P29" s="240"/>
      <c r="Q29" s="240"/>
      <c r="R29" s="240"/>
      <c r="S29" s="240"/>
      <c r="T29" s="240"/>
      <c r="U29" s="244"/>
      <c r="V29" s="244"/>
      <c r="W29" s="245"/>
      <c r="X29" s="245"/>
      <c r="Y29" s="245"/>
      <c r="Z29" s="245"/>
      <c r="AA29" s="245"/>
      <c r="AB29" s="245"/>
      <c r="AC29" s="245"/>
      <c r="AD29" s="245"/>
      <c r="AE29" s="245"/>
      <c r="AF29" s="245"/>
      <c r="AG29" s="245"/>
      <c r="AH29" s="246"/>
      <c r="AJ29" s="556"/>
      <c r="AK29" s="551"/>
      <c r="AL29" s="551"/>
      <c r="AM29" s="551"/>
      <c r="AN29" s="551"/>
      <c r="AO29" s="551"/>
      <c r="AP29" s="551"/>
      <c r="AQ29" s="551"/>
      <c r="AR29" s="551"/>
      <c r="AS29" s="551"/>
      <c r="AT29" s="554"/>
      <c r="AU29" s="551"/>
      <c r="AV29" s="551"/>
      <c r="AW29" s="551"/>
      <c r="AX29" s="551"/>
      <c r="AY29" s="551"/>
      <c r="AZ29" s="551"/>
      <c r="BA29" s="551"/>
      <c r="BB29" s="551"/>
      <c r="BC29" s="551"/>
      <c r="BD29" s="551"/>
      <c r="BE29" s="551"/>
    </row>
    <row r="30" spans="2:57" ht="11.25" customHeight="1">
      <c r="B30" s="242"/>
      <c r="C30" s="243"/>
      <c r="D30" s="243"/>
      <c r="E30" s="243"/>
      <c r="F30" s="243"/>
      <c r="G30" s="243"/>
      <c r="H30" s="239"/>
      <c r="I30" s="239"/>
      <c r="J30" s="240"/>
      <c r="K30" s="240"/>
      <c r="L30" s="240"/>
      <c r="M30" s="240"/>
      <c r="N30" s="240"/>
      <c r="O30" s="240"/>
      <c r="P30" s="240"/>
      <c r="Q30" s="240"/>
      <c r="R30" s="240"/>
      <c r="S30" s="240"/>
      <c r="T30" s="240"/>
      <c r="U30" s="244"/>
      <c r="V30" s="244"/>
      <c r="W30" s="245"/>
      <c r="X30" s="245"/>
      <c r="Y30" s="245"/>
      <c r="Z30" s="245"/>
      <c r="AA30" s="245"/>
      <c r="AB30" s="245"/>
      <c r="AC30" s="245"/>
      <c r="AD30" s="245"/>
      <c r="AE30" s="245"/>
      <c r="AF30" s="245"/>
      <c r="AG30" s="245"/>
      <c r="AH30" s="246"/>
      <c r="AK30" s="551"/>
      <c r="AL30" s="551"/>
      <c r="AM30" s="551"/>
      <c r="AN30" s="551"/>
      <c r="AO30" s="551"/>
      <c r="AP30" s="551"/>
      <c r="AQ30" s="551"/>
      <c r="AR30" s="551"/>
      <c r="AS30" s="551"/>
      <c r="AT30" s="554"/>
      <c r="AU30" s="551"/>
      <c r="AV30" s="551"/>
      <c r="AW30" s="551"/>
      <c r="AX30" s="551"/>
      <c r="AY30" s="551"/>
      <c r="AZ30" s="551"/>
      <c r="BA30" s="551"/>
      <c r="BB30" s="551"/>
      <c r="BC30" s="551"/>
      <c r="BD30" s="551"/>
      <c r="BE30" s="551"/>
    </row>
    <row r="31" spans="2:57" ht="11.25" customHeight="1">
      <c r="B31" s="242"/>
      <c r="C31" s="243"/>
      <c r="D31" s="243"/>
      <c r="E31" s="243"/>
      <c r="F31" s="243"/>
      <c r="G31" s="243"/>
      <c r="H31" s="239"/>
      <c r="I31" s="239"/>
      <c r="J31" s="240"/>
      <c r="K31" s="240"/>
      <c r="L31" s="240"/>
      <c r="M31" s="240"/>
      <c r="N31" s="240"/>
      <c r="O31" s="240"/>
      <c r="P31" s="240"/>
      <c r="Q31" s="240"/>
      <c r="R31" s="240"/>
      <c r="S31" s="240"/>
      <c r="T31" s="240"/>
      <c r="U31" s="244"/>
      <c r="V31" s="244"/>
      <c r="W31" s="245"/>
      <c r="X31" s="245"/>
      <c r="Y31" s="245"/>
      <c r="Z31" s="245"/>
      <c r="AA31" s="245"/>
      <c r="AB31" s="245"/>
      <c r="AC31" s="245"/>
      <c r="AD31" s="245"/>
      <c r="AE31" s="245"/>
      <c r="AF31" s="245"/>
      <c r="AG31" s="245"/>
      <c r="AH31" s="246"/>
      <c r="AK31" s="551"/>
      <c r="AL31" s="551"/>
      <c r="AM31" s="551"/>
      <c r="AN31" s="551"/>
      <c r="AO31" s="551"/>
      <c r="AP31" s="551"/>
      <c r="AQ31" s="551"/>
      <c r="AR31" s="551"/>
      <c r="AS31" s="551"/>
      <c r="AT31" s="554"/>
      <c r="AU31" s="551"/>
      <c r="AV31" s="551"/>
      <c r="AW31" s="551"/>
      <c r="AX31" s="551"/>
      <c r="AY31" s="551"/>
      <c r="AZ31" s="551"/>
      <c r="BA31" s="551"/>
      <c r="BB31" s="551"/>
      <c r="BC31" s="551"/>
      <c r="BD31" s="551"/>
      <c r="BE31" s="551"/>
    </row>
    <row r="32" spans="2:57" ht="11.25" customHeight="1">
      <c r="B32" s="242"/>
      <c r="C32" s="243"/>
      <c r="D32" s="243"/>
      <c r="E32" s="243"/>
      <c r="F32" s="243"/>
      <c r="G32" s="243"/>
      <c r="H32" s="239"/>
      <c r="I32" s="239"/>
      <c r="J32" s="240"/>
      <c r="K32" s="240"/>
      <c r="L32" s="240"/>
      <c r="M32" s="240"/>
      <c r="N32" s="240"/>
      <c r="O32" s="240"/>
      <c r="P32" s="240"/>
      <c r="Q32" s="240"/>
      <c r="R32" s="240"/>
      <c r="S32" s="240"/>
      <c r="T32" s="240"/>
      <c r="U32" s="244"/>
      <c r="V32" s="244"/>
      <c r="W32" s="245"/>
      <c r="X32" s="245"/>
      <c r="Y32" s="245"/>
      <c r="Z32" s="245"/>
      <c r="AA32" s="245"/>
      <c r="AB32" s="245"/>
      <c r="AC32" s="245"/>
      <c r="AD32" s="245"/>
      <c r="AE32" s="245"/>
      <c r="AF32" s="245"/>
      <c r="AG32" s="245"/>
      <c r="AH32" s="246"/>
      <c r="AK32" s="551"/>
      <c r="AL32" s="551"/>
      <c r="AM32" s="551"/>
      <c r="AN32" s="551"/>
      <c r="AO32" s="551"/>
      <c r="AP32" s="551"/>
      <c r="AQ32" s="551"/>
      <c r="AR32" s="551"/>
      <c r="AS32" s="551"/>
      <c r="AT32" s="554"/>
      <c r="AU32" s="551"/>
      <c r="AV32" s="551"/>
      <c r="AW32" s="551"/>
      <c r="AX32" s="551"/>
      <c r="AY32" s="551"/>
      <c r="AZ32" s="551"/>
      <c r="BA32" s="551"/>
      <c r="BB32" s="551"/>
      <c r="BC32" s="551"/>
      <c r="BD32" s="551"/>
      <c r="BE32" s="551"/>
    </row>
    <row r="33" spans="2:57" ht="11.25" customHeight="1">
      <c r="B33" s="242"/>
      <c r="C33" s="243"/>
      <c r="D33" s="243"/>
      <c r="E33" s="243"/>
      <c r="F33" s="243"/>
      <c r="G33" s="243"/>
      <c r="H33" s="239"/>
      <c r="I33" s="239"/>
      <c r="J33" s="240"/>
      <c r="K33" s="240"/>
      <c r="L33" s="240"/>
      <c r="M33" s="240"/>
      <c r="N33" s="240"/>
      <c r="O33" s="240"/>
      <c r="P33" s="240"/>
      <c r="Q33" s="240"/>
      <c r="R33" s="240"/>
      <c r="S33" s="240"/>
      <c r="T33" s="240"/>
      <c r="U33" s="244"/>
      <c r="V33" s="244"/>
      <c r="W33" s="245"/>
      <c r="X33" s="245"/>
      <c r="Y33" s="245"/>
      <c r="Z33" s="245"/>
      <c r="AA33" s="245"/>
      <c r="AB33" s="245"/>
      <c r="AC33" s="245"/>
      <c r="AD33" s="245"/>
      <c r="AE33" s="245"/>
      <c r="AF33" s="245"/>
      <c r="AG33" s="245"/>
      <c r="AH33" s="246"/>
      <c r="AK33" s="551"/>
      <c r="AL33" s="551"/>
      <c r="AM33" s="551"/>
      <c r="AN33" s="551"/>
      <c r="AO33" s="551"/>
      <c r="AP33" s="551"/>
      <c r="AQ33" s="551"/>
      <c r="AR33" s="551"/>
      <c r="AS33" s="551"/>
      <c r="AT33" s="554"/>
      <c r="AU33" s="551"/>
      <c r="AV33" s="551"/>
      <c r="AW33" s="551"/>
      <c r="AX33" s="551"/>
      <c r="AY33" s="551"/>
      <c r="AZ33" s="551"/>
      <c r="BA33" s="551"/>
      <c r="BB33" s="551"/>
      <c r="BC33" s="551"/>
      <c r="BD33" s="551"/>
      <c r="BE33" s="551"/>
    </row>
    <row r="34" spans="2:57" ht="11.25" customHeight="1">
      <c r="B34" s="242"/>
      <c r="C34" s="243"/>
      <c r="D34" s="243"/>
      <c r="E34" s="243"/>
      <c r="F34" s="243"/>
      <c r="G34" s="243"/>
      <c r="H34" s="239"/>
      <c r="I34" s="239"/>
      <c r="J34" s="240"/>
      <c r="K34" s="240"/>
      <c r="L34" s="240"/>
      <c r="M34" s="240"/>
      <c r="N34" s="240"/>
      <c r="O34" s="240"/>
      <c r="P34" s="240"/>
      <c r="Q34" s="240"/>
      <c r="R34" s="240"/>
      <c r="S34" s="240"/>
      <c r="T34" s="240"/>
      <c r="U34" s="244"/>
      <c r="V34" s="244"/>
      <c r="W34" s="245"/>
      <c r="X34" s="245"/>
      <c r="Y34" s="245"/>
      <c r="Z34" s="245"/>
      <c r="AA34" s="245"/>
      <c r="AB34" s="245"/>
      <c r="AC34" s="245"/>
      <c r="AD34" s="245"/>
      <c r="AE34" s="245"/>
      <c r="AF34" s="245"/>
      <c r="AG34" s="245"/>
      <c r="AH34" s="246"/>
      <c r="AK34" s="551"/>
      <c r="AL34" s="551"/>
      <c r="AM34" s="551"/>
      <c r="AN34" s="551"/>
      <c r="AO34" s="551"/>
      <c r="AP34" s="551"/>
      <c r="AQ34" s="551"/>
      <c r="AR34" s="551"/>
      <c r="AS34" s="551"/>
      <c r="AT34" s="554"/>
      <c r="AU34" s="551"/>
      <c r="AV34" s="551"/>
      <c r="AW34" s="551"/>
      <c r="AX34" s="551"/>
      <c r="AY34" s="551"/>
      <c r="AZ34" s="551"/>
      <c r="BA34" s="551"/>
      <c r="BB34" s="551"/>
      <c r="BC34" s="551"/>
      <c r="BD34" s="551"/>
      <c r="BE34" s="551"/>
    </row>
    <row r="35" spans="2:57" ht="11.25" customHeight="1">
      <c r="B35" s="242"/>
      <c r="C35" s="243"/>
      <c r="D35" s="243"/>
      <c r="E35" s="243"/>
      <c r="F35" s="243"/>
      <c r="G35" s="243"/>
      <c r="H35" s="239"/>
      <c r="I35" s="239"/>
      <c r="J35" s="240"/>
      <c r="K35" s="240"/>
      <c r="L35" s="240"/>
      <c r="M35" s="240"/>
      <c r="N35" s="240"/>
      <c r="O35" s="240"/>
      <c r="P35" s="240"/>
      <c r="Q35" s="240"/>
      <c r="R35" s="240"/>
      <c r="S35" s="240"/>
      <c r="T35" s="240"/>
      <c r="U35" s="244"/>
      <c r="V35" s="244"/>
      <c r="W35" s="245"/>
      <c r="X35" s="245"/>
      <c r="Y35" s="245"/>
      <c r="Z35" s="245"/>
      <c r="AA35" s="245"/>
      <c r="AB35" s="245"/>
      <c r="AC35" s="245"/>
      <c r="AD35" s="245"/>
      <c r="AE35" s="245"/>
      <c r="AF35" s="245"/>
      <c r="AG35" s="245"/>
      <c r="AH35" s="246"/>
      <c r="AK35" s="551"/>
      <c r="AL35" s="551"/>
      <c r="AM35" s="551"/>
      <c r="AN35" s="551"/>
      <c r="AO35" s="551"/>
      <c r="AP35" s="551"/>
      <c r="AQ35" s="551"/>
      <c r="AR35" s="551"/>
      <c r="AS35" s="551"/>
      <c r="AT35" s="554"/>
      <c r="AU35" s="551"/>
      <c r="AV35" s="551"/>
      <c r="AW35" s="551"/>
      <c r="AX35" s="551"/>
      <c r="AY35" s="551"/>
      <c r="AZ35" s="551"/>
      <c r="BA35" s="551"/>
      <c r="BB35" s="551"/>
      <c r="BC35" s="551"/>
      <c r="BD35" s="551"/>
      <c r="BE35" s="551"/>
    </row>
    <row r="36" spans="2:57" ht="11.25" customHeight="1">
      <c r="B36" s="242"/>
      <c r="C36" s="243"/>
      <c r="D36" s="243"/>
      <c r="E36" s="243"/>
      <c r="F36" s="243"/>
      <c r="G36" s="243"/>
      <c r="H36" s="239"/>
      <c r="I36" s="239"/>
      <c r="J36" s="240"/>
      <c r="K36" s="240"/>
      <c r="L36" s="240"/>
      <c r="M36" s="240"/>
      <c r="N36" s="240"/>
      <c r="O36" s="240"/>
      <c r="P36" s="240"/>
      <c r="Q36" s="240"/>
      <c r="R36" s="240"/>
      <c r="S36" s="240"/>
      <c r="T36" s="240"/>
      <c r="U36" s="244"/>
      <c r="V36" s="244"/>
      <c r="W36" s="245"/>
      <c r="X36" s="245"/>
      <c r="Y36" s="245"/>
      <c r="Z36" s="245"/>
      <c r="AA36" s="245"/>
      <c r="AB36" s="245"/>
      <c r="AC36" s="245"/>
      <c r="AD36" s="245"/>
      <c r="AE36" s="245"/>
      <c r="AF36" s="245"/>
      <c r="AG36" s="245"/>
      <c r="AH36" s="246"/>
      <c r="AJ36" s="112"/>
      <c r="AK36" s="551"/>
      <c r="AL36" s="551"/>
      <c r="AM36" s="551"/>
      <c r="AN36" s="551"/>
      <c r="AO36" s="551"/>
      <c r="AP36" s="551"/>
      <c r="AQ36" s="551"/>
      <c r="AR36" s="551"/>
      <c r="AS36" s="551"/>
      <c r="AT36" s="554"/>
      <c r="AU36" s="551"/>
      <c r="AV36" s="551"/>
      <c r="AW36" s="551"/>
      <c r="AX36" s="551"/>
      <c r="AY36" s="551"/>
      <c r="AZ36" s="551"/>
      <c r="BA36" s="551"/>
      <c r="BB36" s="551"/>
      <c r="BC36" s="551"/>
      <c r="BD36" s="551"/>
      <c r="BE36" s="551"/>
    </row>
    <row r="37" spans="2:57" ht="11.25" customHeight="1">
      <c r="B37" s="242"/>
      <c r="C37" s="243"/>
      <c r="D37" s="243"/>
      <c r="E37" s="243"/>
      <c r="F37" s="243"/>
      <c r="G37" s="243"/>
      <c r="H37" s="239"/>
      <c r="I37" s="239"/>
      <c r="J37" s="240"/>
      <c r="K37" s="240"/>
      <c r="L37" s="240"/>
      <c r="M37" s="240"/>
      <c r="N37" s="240"/>
      <c r="O37" s="240"/>
      <c r="P37" s="240"/>
      <c r="Q37" s="240"/>
      <c r="R37" s="240"/>
      <c r="S37" s="240"/>
      <c r="T37" s="240"/>
      <c r="U37" s="244"/>
      <c r="V37" s="244"/>
      <c r="W37" s="245"/>
      <c r="X37" s="245"/>
      <c r="Y37" s="245"/>
      <c r="Z37" s="245"/>
      <c r="AA37" s="245"/>
      <c r="AB37" s="245"/>
      <c r="AC37" s="245"/>
      <c r="AD37" s="245"/>
      <c r="AE37" s="245"/>
      <c r="AF37" s="245"/>
      <c r="AG37" s="245"/>
      <c r="AH37" s="246"/>
      <c r="AJ37" s="113"/>
      <c r="AK37" s="551"/>
      <c r="AL37" s="551"/>
      <c r="AM37" s="551"/>
      <c r="AN37" s="551"/>
      <c r="AO37" s="551"/>
      <c r="AP37" s="551"/>
      <c r="AQ37" s="551"/>
      <c r="AR37" s="551"/>
      <c r="AS37" s="551"/>
      <c r="AT37" s="554"/>
      <c r="AU37" s="551"/>
      <c r="AV37" s="551"/>
      <c r="AW37" s="551"/>
      <c r="AX37" s="551"/>
      <c r="AY37" s="551"/>
      <c r="AZ37" s="551"/>
      <c r="BA37" s="551"/>
      <c r="BB37" s="551"/>
      <c r="BC37" s="551"/>
      <c r="BD37" s="551"/>
      <c r="BE37" s="551"/>
    </row>
    <row r="38" spans="2:57" ht="11.25" customHeight="1">
      <c r="B38" s="242"/>
      <c r="C38" s="243"/>
      <c r="D38" s="243"/>
      <c r="E38" s="243"/>
      <c r="F38" s="243"/>
      <c r="G38" s="243"/>
      <c r="H38" s="239"/>
      <c r="I38" s="239"/>
      <c r="J38" s="240"/>
      <c r="K38" s="240"/>
      <c r="L38" s="240"/>
      <c r="M38" s="240"/>
      <c r="N38" s="240"/>
      <c r="O38" s="240"/>
      <c r="P38" s="240"/>
      <c r="Q38" s="240"/>
      <c r="R38" s="240"/>
      <c r="S38" s="240"/>
      <c r="T38" s="240"/>
      <c r="U38" s="244"/>
      <c r="V38" s="244"/>
      <c r="W38" s="245"/>
      <c r="X38" s="245"/>
      <c r="Y38" s="245"/>
      <c r="Z38" s="245"/>
      <c r="AA38" s="245"/>
      <c r="AB38" s="245"/>
      <c r="AC38" s="245"/>
      <c r="AD38" s="245"/>
      <c r="AE38" s="245"/>
      <c r="AF38" s="245"/>
      <c r="AG38" s="245"/>
      <c r="AH38" s="246"/>
      <c r="AK38" s="551"/>
      <c r="AL38" s="551"/>
      <c r="AM38" s="551"/>
      <c r="AN38" s="551"/>
      <c r="AO38" s="551"/>
      <c r="AP38" s="551"/>
      <c r="AQ38" s="551"/>
      <c r="AR38" s="551"/>
      <c r="AS38" s="551"/>
      <c r="AT38" s="554"/>
      <c r="AU38" s="551"/>
      <c r="AV38" s="551"/>
      <c r="AW38" s="551"/>
      <c r="AX38" s="551"/>
      <c r="AY38" s="551"/>
      <c r="AZ38" s="551"/>
      <c r="BA38" s="551"/>
      <c r="BB38" s="551"/>
      <c r="BC38" s="551"/>
      <c r="BD38" s="551"/>
      <c r="BE38" s="551"/>
    </row>
    <row r="39" spans="2:57" ht="11.25" customHeight="1">
      <c r="B39" s="242"/>
      <c r="C39" s="243"/>
      <c r="D39" s="243"/>
      <c r="E39" s="243"/>
      <c r="F39" s="243"/>
      <c r="G39" s="243"/>
      <c r="H39" s="239"/>
      <c r="I39" s="239"/>
      <c r="J39" s="240"/>
      <c r="K39" s="240"/>
      <c r="L39" s="240"/>
      <c r="M39" s="240"/>
      <c r="N39" s="240"/>
      <c r="O39" s="240"/>
      <c r="P39" s="240"/>
      <c r="Q39" s="240"/>
      <c r="R39" s="240"/>
      <c r="S39" s="240"/>
      <c r="T39" s="240"/>
      <c r="U39" s="244"/>
      <c r="V39" s="244"/>
      <c r="W39" s="245"/>
      <c r="X39" s="245"/>
      <c r="Y39" s="245"/>
      <c r="Z39" s="245"/>
      <c r="AA39" s="245"/>
      <c r="AB39" s="245"/>
      <c r="AC39" s="245"/>
      <c r="AD39" s="245"/>
      <c r="AE39" s="245"/>
      <c r="AF39" s="245"/>
      <c r="AG39" s="245"/>
      <c r="AH39" s="246"/>
      <c r="AK39" s="551"/>
      <c r="AL39" s="551"/>
      <c r="AM39" s="551"/>
      <c r="AN39" s="551"/>
      <c r="AO39" s="551"/>
      <c r="AP39" s="551"/>
      <c r="AQ39" s="551"/>
      <c r="AR39" s="551"/>
      <c r="AS39" s="551"/>
      <c r="AT39" s="554"/>
      <c r="AU39" s="551"/>
      <c r="AV39" s="551"/>
      <c r="AW39" s="551"/>
      <c r="AX39" s="551"/>
      <c r="AY39" s="551"/>
      <c r="AZ39" s="551"/>
      <c r="BA39" s="551"/>
      <c r="BB39" s="551"/>
      <c r="BC39" s="551"/>
      <c r="BD39" s="551"/>
      <c r="BE39" s="551"/>
    </row>
    <row r="40" spans="2:57" ht="11.25" customHeight="1">
      <c r="B40" s="242"/>
      <c r="C40" s="243"/>
      <c r="D40" s="243"/>
      <c r="E40" s="243"/>
      <c r="F40" s="243"/>
      <c r="G40" s="243"/>
      <c r="H40" s="239"/>
      <c r="I40" s="239"/>
      <c r="J40" s="240"/>
      <c r="K40" s="240"/>
      <c r="L40" s="240"/>
      <c r="M40" s="240"/>
      <c r="N40" s="240"/>
      <c r="O40" s="240"/>
      <c r="P40" s="240"/>
      <c r="Q40" s="240"/>
      <c r="R40" s="240"/>
      <c r="S40" s="240"/>
      <c r="T40" s="240"/>
      <c r="U40" s="244"/>
      <c r="V40" s="244"/>
      <c r="W40" s="245"/>
      <c r="X40" s="245"/>
      <c r="Y40" s="245"/>
      <c r="Z40" s="245"/>
      <c r="AA40" s="245"/>
      <c r="AB40" s="245"/>
      <c r="AC40" s="245"/>
      <c r="AD40" s="245"/>
      <c r="AE40" s="245"/>
      <c r="AF40" s="245"/>
      <c r="AG40" s="245"/>
      <c r="AH40" s="246"/>
      <c r="AK40" s="551"/>
      <c r="AL40" s="551"/>
      <c r="AM40" s="551"/>
      <c r="AN40" s="551"/>
      <c r="AO40" s="551"/>
      <c r="AP40" s="551"/>
      <c r="AQ40" s="551"/>
      <c r="AR40" s="551"/>
      <c r="AS40" s="551"/>
      <c r="AT40" s="554"/>
      <c r="AU40" s="551"/>
      <c r="AV40" s="551"/>
      <c r="AW40" s="551"/>
      <c r="AX40" s="551"/>
      <c r="AY40" s="551"/>
      <c r="AZ40" s="551"/>
      <c r="BA40" s="551"/>
      <c r="BB40" s="551"/>
      <c r="BC40" s="551"/>
      <c r="BD40" s="551"/>
      <c r="BE40" s="551"/>
    </row>
    <row r="41" spans="2:57" ht="10.5" customHeight="1">
      <c r="B41" s="242"/>
      <c r="C41" s="243"/>
      <c r="D41" s="243"/>
      <c r="E41" s="243"/>
      <c r="F41" s="243"/>
      <c r="G41" s="243"/>
      <c r="H41" s="239"/>
      <c r="I41" s="239"/>
      <c r="J41" s="240"/>
      <c r="K41" s="240"/>
      <c r="L41" s="240"/>
      <c r="M41" s="240"/>
      <c r="N41" s="240"/>
      <c r="O41" s="240"/>
      <c r="P41" s="240"/>
      <c r="Q41" s="240"/>
      <c r="R41" s="240"/>
      <c r="S41" s="240"/>
      <c r="T41" s="240"/>
      <c r="U41" s="244"/>
      <c r="V41" s="244"/>
      <c r="W41" s="245"/>
      <c r="X41" s="245"/>
      <c r="Y41" s="245"/>
      <c r="Z41" s="245"/>
      <c r="AA41" s="245"/>
      <c r="AB41" s="245"/>
      <c r="AC41" s="245"/>
      <c r="AD41" s="245"/>
      <c r="AE41" s="245"/>
      <c r="AF41" s="245"/>
      <c r="AG41" s="245"/>
      <c r="AH41" s="246"/>
      <c r="AK41" s="551"/>
      <c r="AL41" s="551"/>
      <c r="AM41" s="551"/>
      <c r="AN41" s="551"/>
      <c r="AO41" s="551"/>
      <c r="AP41" s="551"/>
      <c r="AQ41" s="551"/>
      <c r="AR41" s="551"/>
      <c r="AS41" s="551"/>
      <c r="AT41" s="554"/>
      <c r="AU41" s="551"/>
      <c r="AV41" s="551"/>
      <c r="AW41" s="551"/>
      <c r="AX41" s="551"/>
      <c r="AY41" s="551"/>
      <c r="AZ41" s="551"/>
      <c r="BA41" s="551"/>
      <c r="BB41" s="551"/>
      <c r="BC41" s="551"/>
      <c r="BD41" s="551"/>
      <c r="BE41" s="551"/>
    </row>
    <row r="42" spans="2:57" ht="10.5" customHeight="1">
      <c r="B42" s="242"/>
      <c r="C42" s="243"/>
      <c r="D42" s="243"/>
      <c r="E42" s="243"/>
      <c r="F42" s="243"/>
      <c r="G42" s="243"/>
      <c r="H42" s="239"/>
      <c r="I42" s="239"/>
      <c r="J42" s="240"/>
      <c r="K42" s="240"/>
      <c r="L42" s="240"/>
      <c r="M42" s="240"/>
      <c r="N42" s="240"/>
      <c r="O42" s="240"/>
      <c r="P42" s="240"/>
      <c r="Q42" s="240"/>
      <c r="R42" s="240"/>
      <c r="S42" s="240"/>
      <c r="T42" s="240"/>
      <c r="U42" s="244"/>
      <c r="V42" s="244"/>
      <c r="W42" s="245"/>
      <c r="X42" s="245"/>
      <c r="Y42" s="245"/>
      <c r="Z42" s="245"/>
      <c r="AA42" s="245"/>
      <c r="AB42" s="245"/>
      <c r="AC42" s="245"/>
      <c r="AD42" s="245"/>
      <c r="AE42" s="245"/>
      <c r="AF42" s="245"/>
      <c r="AG42" s="245"/>
      <c r="AH42" s="246"/>
      <c r="AK42" s="551"/>
      <c r="AL42" s="551"/>
      <c r="AM42" s="551"/>
      <c r="AN42" s="551"/>
      <c r="AO42" s="551"/>
      <c r="AP42" s="551"/>
      <c r="AQ42" s="551"/>
      <c r="AR42" s="551"/>
      <c r="AS42" s="551"/>
      <c r="AT42" s="554"/>
      <c r="AU42" s="551"/>
      <c r="AV42" s="551"/>
      <c r="AW42" s="551"/>
      <c r="AX42" s="551"/>
      <c r="AY42" s="551"/>
      <c r="AZ42" s="551"/>
      <c r="BA42" s="551"/>
      <c r="BB42" s="551"/>
      <c r="BC42" s="551"/>
      <c r="BD42" s="551"/>
      <c r="BE42" s="551"/>
    </row>
    <row r="43" spans="2:57" ht="10.5" customHeight="1">
      <c r="B43" s="242"/>
      <c r="C43" s="243"/>
      <c r="D43" s="243"/>
      <c r="E43" s="243"/>
      <c r="F43" s="243"/>
      <c r="G43" s="243"/>
      <c r="H43" s="239"/>
      <c r="I43" s="239"/>
      <c r="J43" s="240"/>
      <c r="K43" s="240"/>
      <c r="L43" s="240"/>
      <c r="M43" s="240"/>
      <c r="N43" s="240"/>
      <c r="O43" s="240"/>
      <c r="P43" s="240"/>
      <c r="Q43" s="240"/>
      <c r="R43" s="240"/>
      <c r="S43" s="240"/>
      <c r="T43" s="240"/>
      <c r="U43" s="244"/>
      <c r="V43" s="244"/>
      <c r="W43" s="245"/>
      <c r="X43" s="245"/>
      <c r="Y43" s="245"/>
      <c r="Z43" s="245"/>
      <c r="AA43" s="245"/>
      <c r="AB43" s="245"/>
      <c r="AC43" s="245"/>
      <c r="AD43" s="245"/>
      <c r="AE43" s="245"/>
      <c r="AF43" s="245"/>
      <c r="AG43" s="245"/>
      <c r="AH43" s="246"/>
      <c r="AK43" s="551"/>
      <c r="AL43" s="551"/>
      <c r="AM43" s="551"/>
      <c r="AN43" s="551"/>
      <c r="AO43" s="551"/>
      <c r="AP43" s="551"/>
      <c r="AQ43" s="551"/>
      <c r="AR43" s="551"/>
      <c r="AS43" s="551"/>
      <c r="AT43" s="554"/>
      <c r="AU43" s="551"/>
      <c r="AV43" s="551"/>
      <c r="AW43" s="551"/>
      <c r="AX43" s="551"/>
      <c r="AY43" s="551"/>
      <c r="AZ43" s="551"/>
      <c r="BA43" s="551"/>
      <c r="BB43" s="551"/>
      <c r="BC43" s="551"/>
      <c r="BD43" s="551"/>
      <c r="BE43" s="551"/>
    </row>
    <row r="44" spans="2:57" ht="10.5" customHeight="1">
      <c r="B44" s="242"/>
      <c r="C44" s="243"/>
      <c r="D44" s="243"/>
      <c r="E44" s="243"/>
      <c r="F44" s="243"/>
      <c r="G44" s="243"/>
      <c r="H44" s="239"/>
      <c r="I44" s="239"/>
      <c r="J44" s="240"/>
      <c r="K44" s="240"/>
      <c r="L44" s="240"/>
      <c r="M44" s="240"/>
      <c r="N44" s="240"/>
      <c r="O44" s="240"/>
      <c r="P44" s="240"/>
      <c r="Q44" s="240"/>
      <c r="R44" s="240"/>
      <c r="S44" s="240"/>
      <c r="T44" s="240"/>
      <c r="U44" s="244"/>
      <c r="V44" s="244"/>
      <c r="W44" s="245"/>
      <c r="X44" s="245"/>
      <c r="Y44" s="245"/>
      <c r="Z44" s="245"/>
      <c r="AA44" s="245"/>
      <c r="AB44" s="245"/>
      <c r="AC44" s="245"/>
      <c r="AD44" s="245"/>
      <c r="AE44" s="245"/>
      <c r="AF44" s="245"/>
      <c r="AG44" s="245"/>
      <c r="AH44" s="246"/>
      <c r="AK44" s="551"/>
      <c r="AL44" s="551"/>
      <c r="AM44" s="551"/>
      <c r="AN44" s="551"/>
      <c r="AO44" s="551"/>
      <c r="AP44" s="551"/>
      <c r="AQ44" s="551"/>
      <c r="AR44" s="551"/>
      <c r="AS44" s="551"/>
      <c r="AT44" s="554"/>
      <c r="AU44" s="551"/>
      <c r="AV44" s="551"/>
      <c r="AW44" s="551"/>
      <c r="AX44" s="551"/>
      <c r="AY44" s="551"/>
      <c r="AZ44" s="551"/>
      <c r="BA44" s="551"/>
      <c r="BB44" s="551"/>
      <c r="BC44" s="551"/>
      <c r="BD44" s="551"/>
      <c r="BE44" s="551"/>
    </row>
    <row r="45" spans="2:57" ht="10.5" customHeight="1">
      <c r="B45" s="242"/>
      <c r="C45" s="243"/>
      <c r="D45" s="243"/>
      <c r="E45" s="243"/>
      <c r="F45" s="243"/>
      <c r="G45" s="243"/>
      <c r="H45" s="239"/>
      <c r="I45" s="239"/>
      <c r="J45" s="240"/>
      <c r="K45" s="240"/>
      <c r="L45" s="240"/>
      <c r="M45" s="240"/>
      <c r="N45" s="240"/>
      <c r="O45" s="240"/>
      <c r="P45" s="240"/>
      <c r="Q45" s="240"/>
      <c r="R45" s="240"/>
      <c r="S45" s="240"/>
      <c r="T45" s="240"/>
      <c r="U45" s="244"/>
      <c r="V45" s="244"/>
      <c r="W45" s="245"/>
      <c r="X45" s="245"/>
      <c r="Y45" s="245"/>
      <c r="Z45" s="245"/>
      <c r="AA45" s="245"/>
      <c r="AB45" s="245"/>
      <c r="AC45" s="245"/>
      <c r="AD45" s="245"/>
      <c r="AE45" s="245"/>
      <c r="AF45" s="245"/>
      <c r="AG45" s="245"/>
      <c r="AH45" s="246"/>
      <c r="AK45" s="551"/>
      <c r="AL45" s="551"/>
      <c r="AM45" s="551"/>
      <c r="AN45" s="551"/>
      <c r="AO45" s="551"/>
      <c r="AP45" s="551"/>
      <c r="AQ45" s="551"/>
      <c r="AR45" s="551"/>
      <c r="AS45" s="551"/>
      <c r="AT45" s="554"/>
      <c r="AU45" s="551"/>
      <c r="AV45" s="551"/>
      <c r="AW45" s="551"/>
      <c r="AX45" s="551"/>
      <c r="AY45" s="551"/>
      <c r="AZ45" s="551"/>
      <c r="BA45" s="551"/>
      <c r="BB45" s="551"/>
      <c r="BC45" s="551"/>
      <c r="BD45" s="551"/>
      <c r="BE45" s="551"/>
    </row>
    <row r="46" spans="2:57" ht="10.5" customHeight="1">
      <c r="B46" s="242"/>
      <c r="C46" s="243"/>
      <c r="D46" s="243"/>
      <c r="E46" s="243"/>
      <c r="F46" s="243"/>
      <c r="G46" s="243"/>
      <c r="H46" s="239"/>
      <c r="I46" s="239"/>
      <c r="J46" s="240"/>
      <c r="K46" s="240"/>
      <c r="L46" s="240"/>
      <c r="M46" s="240"/>
      <c r="N46" s="240"/>
      <c r="O46" s="240"/>
      <c r="P46" s="240"/>
      <c r="Q46" s="240"/>
      <c r="R46" s="240"/>
      <c r="S46" s="240"/>
      <c r="T46" s="240"/>
      <c r="U46" s="244"/>
      <c r="V46" s="244"/>
      <c r="W46" s="245"/>
      <c r="X46" s="245"/>
      <c r="Y46" s="245"/>
      <c r="Z46" s="245"/>
      <c r="AA46" s="245"/>
      <c r="AB46" s="245"/>
      <c r="AC46" s="245"/>
      <c r="AD46" s="245"/>
      <c r="AE46" s="245"/>
      <c r="AF46" s="245"/>
      <c r="AG46" s="245"/>
      <c r="AH46" s="246"/>
      <c r="AK46" s="551"/>
      <c r="AL46" s="551"/>
      <c r="AM46" s="551"/>
      <c r="AN46" s="551"/>
      <c r="AO46" s="551"/>
      <c r="AP46" s="551"/>
      <c r="AQ46" s="551"/>
      <c r="AR46" s="551"/>
      <c r="AS46" s="551"/>
      <c r="AT46" s="554"/>
      <c r="AU46" s="551"/>
      <c r="AV46" s="551"/>
      <c r="AW46" s="551"/>
      <c r="AX46" s="551"/>
      <c r="AY46" s="551"/>
      <c r="AZ46" s="551"/>
      <c r="BA46" s="551"/>
      <c r="BB46" s="551"/>
      <c r="BC46" s="551"/>
      <c r="BD46" s="551"/>
      <c r="BE46" s="551"/>
    </row>
    <row r="47" spans="2:57" ht="10.5" customHeight="1">
      <c r="B47" s="242"/>
      <c r="C47" s="243"/>
      <c r="D47" s="243"/>
      <c r="E47" s="243"/>
      <c r="F47" s="243"/>
      <c r="G47" s="243"/>
      <c r="H47" s="239"/>
      <c r="I47" s="239"/>
      <c r="J47" s="240"/>
      <c r="K47" s="240"/>
      <c r="L47" s="240"/>
      <c r="M47" s="240"/>
      <c r="N47" s="240"/>
      <c r="O47" s="240"/>
      <c r="P47" s="240"/>
      <c r="Q47" s="240"/>
      <c r="R47" s="240"/>
      <c r="S47" s="240"/>
      <c r="T47" s="240"/>
      <c r="U47" s="244"/>
      <c r="V47" s="244"/>
      <c r="W47" s="245"/>
      <c r="X47" s="245"/>
      <c r="Y47" s="245"/>
      <c r="Z47" s="245"/>
      <c r="AA47" s="245"/>
      <c r="AB47" s="245"/>
      <c r="AC47" s="245"/>
      <c r="AD47" s="245"/>
      <c r="AE47" s="245"/>
      <c r="AF47" s="245"/>
      <c r="AG47" s="245"/>
      <c r="AH47" s="246"/>
      <c r="AK47" s="551"/>
      <c r="AL47" s="551"/>
      <c r="AM47" s="551"/>
      <c r="AN47" s="551"/>
      <c r="AO47" s="551"/>
      <c r="AP47" s="551"/>
      <c r="AQ47" s="551"/>
      <c r="AR47" s="551"/>
      <c r="AS47" s="551"/>
      <c r="AT47" s="554"/>
      <c r="AU47" s="551"/>
      <c r="AV47" s="551"/>
      <c r="AW47" s="551"/>
      <c r="AX47" s="551"/>
      <c r="AY47" s="551"/>
      <c r="AZ47" s="551"/>
      <c r="BA47" s="551"/>
      <c r="BB47" s="551"/>
      <c r="BC47" s="551"/>
      <c r="BD47" s="551"/>
      <c r="BE47" s="551"/>
    </row>
    <row r="48" spans="2:57" ht="10.5" customHeight="1">
      <c r="B48" s="242"/>
      <c r="C48" s="243"/>
      <c r="D48" s="243"/>
      <c r="E48" s="243"/>
      <c r="F48" s="243"/>
      <c r="G48" s="243"/>
      <c r="H48" s="239"/>
      <c r="I48" s="239"/>
      <c r="J48" s="240"/>
      <c r="K48" s="240"/>
      <c r="L48" s="240"/>
      <c r="M48" s="240"/>
      <c r="N48" s="240"/>
      <c r="O48" s="240"/>
      <c r="P48" s="240"/>
      <c r="Q48" s="240"/>
      <c r="R48" s="240"/>
      <c r="S48" s="240"/>
      <c r="T48" s="240"/>
      <c r="U48" s="244"/>
      <c r="V48" s="244"/>
      <c r="W48" s="245"/>
      <c r="X48" s="245"/>
      <c r="Y48" s="245"/>
      <c r="Z48" s="245"/>
      <c r="AA48" s="245"/>
      <c r="AB48" s="245"/>
      <c r="AC48" s="245"/>
      <c r="AD48" s="245"/>
      <c r="AE48" s="245"/>
      <c r="AF48" s="245"/>
      <c r="AG48" s="245"/>
      <c r="AH48" s="246"/>
      <c r="AK48" s="551"/>
      <c r="AL48" s="551"/>
      <c r="AM48" s="551"/>
      <c r="AN48" s="551"/>
      <c r="AO48" s="551"/>
      <c r="AP48" s="551"/>
      <c r="AQ48" s="551"/>
      <c r="AR48" s="551"/>
      <c r="AS48" s="551"/>
      <c r="AT48" s="554"/>
      <c r="AU48" s="551"/>
      <c r="AV48" s="551"/>
      <c r="AW48" s="551"/>
      <c r="AX48" s="551"/>
      <c r="AY48" s="551"/>
      <c r="AZ48" s="551"/>
      <c r="BA48" s="551"/>
      <c r="BB48" s="551"/>
      <c r="BC48" s="551"/>
      <c r="BD48" s="551"/>
      <c r="BE48" s="551"/>
    </row>
    <row r="49" spans="2:57" ht="10.5" customHeight="1">
      <c r="B49" s="242"/>
      <c r="C49" s="243"/>
      <c r="D49" s="243"/>
      <c r="E49" s="243"/>
      <c r="F49" s="243"/>
      <c r="G49" s="243"/>
      <c r="H49" s="239"/>
      <c r="I49" s="239"/>
      <c r="J49" s="240"/>
      <c r="K49" s="240"/>
      <c r="L49" s="240"/>
      <c r="M49" s="240"/>
      <c r="N49" s="240"/>
      <c r="O49" s="240"/>
      <c r="P49" s="240"/>
      <c r="Q49" s="240"/>
      <c r="R49" s="240"/>
      <c r="S49" s="240"/>
      <c r="T49" s="240"/>
      <c r="U49" s="244"/>
      <c r="V49" s="244"/>
      <c r="W49" s="245"/>
      <c r="X49" s="245"/>
      <c r="Y49" s="245"/>
      <c r="Z49" s="245"/>
      <c r="AA49" s="245"/>
      <c r="AB49" s="245"/>
      <c r="AC49" s="245"/>
      <c r="AD49" s="245"/>
      <c r="AE49" s="245"/>
      <c r="AF49" s="245"/>
      <c r="AG49" s="245"/>
      <c r="AH49" s="246"/>
      <c r="AK49" s="551"/>
      <c r="AL49" s="551"/>
      <c r="AM49" s="551"/>
      <c r="AN49" s="551"/>
      <c r="AO49" s="551"/>
      <c r="AP49" s="551"/>
      <c r="AQ49" s="551"/>
      <c r="AR49" s="551"/>
      <c r="AS49" s="551"/>
      <c r="AT49" s="554"/>
      <c r="AU49" s="551"/>
      <c r="AV49" s="551"/>
      <c r="AW49" s="551"/>
      <c r="AX49" s="551"/>
      <c r="AY49" s="551"/>
      <c r="AZ49" s="551"/>
      <c r="BA49" s="551"/>
      <c r="BB49" s="551"/>
      <c r="BC49" s="551"/>
      <c r="BD49" s="551"/>
      <c r="BE49" s="551"/>
    </row>
    <row r="50" spans="2:57" ht="10.5" customHeight="1">
      <c r="B50" s="242"/>
      <c r="C50" s="243"/>
      <c r="D50" s="243"/>
      <c r="E50" s="243"/>
      <c r="F50" s="243"/>
      <c r="G50" s="243"/>
      <c r="H50" s="239"/>
      <c r="I50" s="239"/>
      <c r="J50" s="240"/>
      <c r="K50" s="240"/>
      <c r="L50" s="240"/>
      <c r="M50" s="240"/>
      <c r="N50" s="240"/>
      <c r="O50" s="240"/>
      <c r="P50" s="240"/>
      <c r="Q50" s="240"/>
      <c r="R50" s="240"/>
      <c r="S50" s="240"/>
      <c r="T50" s="240"/>
      <c r="U50" s="244"/>
      <c r="V50" s="244"/>
      <c r="W50" s="245"/>
      <c r="X50" s="245"/>
      <c r="Y50" s="245"/>
      <c r="Z50" s="245"/>
      <c r="AA50" s="245"/>
      <c r="AB50" s="245"/>
      <c r="AC50" s="245"/>
      <c r="AD50" s="245"/>
      <c r="AE50" s="245"/>
      <c r="AF50" s="245"/>
      <c r="AG50" s="245"/>
      <c r="AH50" s="246"/>
      <c r="AK50" s="551"/>
      <c r="AL50" s="551"/>
      <c r="AM50" s="551"/>
      <c r="AN50" s="551"/>
      <c r="AO50" s="551"/>
      <c r="AP50" s="551"/>
      <c r="AQ50" s="551"/>
      <c r="AR50" s="551"/>
      <c r="AS50" s="551"/>
      <c r="AT50" s="554"/>
      <c r="AU50" s="551"/>
      <c r="AV50" s="551"/>
      <c r="AW50" s="551"/>
      <c r="AX50" s="551"/>
      <c r="AY50" s="551"/>
      <c r="AZ50" s="551"/>
      <c r="BA50" s="551"/>
      <c r="BB50" s="551"/>
      <c r="BC50" s="551"/>
      <c r="BD50" s="551"/>
      <c r="BE50" s="551"/>
    </row>
    <row r="51" spans="2:57" ht="10.5" customHeight="1">
      <c r="B51" s="242"/>
      <c r="C51" s="243"/>
      <c r="D51" s="243"/>
      <c r="E51" s="243"/>
      <c r="F51" s="243"/>
      <c r="G51" s="243"/>
      <c r="H51" s="239"/>
      <c r="I51" s="239"/>
      <c r="J51" s="240"/>
      <c r="K51" s="240"/>
      <c r="L51" s="240"/>
      <c r="M51" s="240"/>
      <c r="N51" s="240"/>
      <c r="O51" s="240"/>
      <c r="P51" s="240"/>
      <c r="Q51" s="240"/>
      <c r="R51" s="240"/>
      <c r="S51" s="240"/>
      <c r="T51" s="240"/>
      <c r="U51" s="244"/>
      <c r="V51" s="244"/>
      <c r="W51" s="245"/>
      <c r="X51" s="245"/>
      <c r="Y51" s="245"/>
      <c r="Z51" s="245"/>
      <c r="AA51" s="245"/>
      <c r="AB51" s="245"/>
      <c r="AC51" s="245"/>
      <c r="AD51" s="245"/>
      <c r="AE51" s="245"/>
      <c r="AF51" s="245"/>
      <c r="AG51" s="245"/>
      <c r="AH51" s="246"/>
      <c r="AK51" s="551"/>
      <c r="AL51" s="551"/>
      <c r="AM51" s="551"/>
      <c r="AN51" s="551"/>
      <c r="AO51" s="551"/>
      <c r="AP51" s="551"/>
      <c r="AQ51" s="551"/>
      <c r="AR51" s="551"/>
      <c r="AS51" s="551"/>
      <c r="AT51" s="554"/>
      <c r="AU51" s="551"/>
      <c r="AV51" s="551"/>
      <c r="AW51" s="551"/>
      <c r="AX51" s="551"/>
      <c r="AY51" s="551"/>
      <c r="AZ51" s="551"/>
      <c r="BA51" s="551"/>
      <c r="BB51" s="551"/>
      <c r="BC51" s="551"/>
      <c r="BD51" s="551"/>
      <c r="BE51" s="551"/>
    </row>
    <row r="52" spans="2:57" ht="10.5" customHeight="1">
      <c r="B52" s="242"/>
      <c r="C52" s="243"/>
      <c r="D52" s="243"/>
      <c r="E52" s="243"/>
      <c r="F52" s="243"/>
      <c r="G52" s="243"/>
      <c r="H52" s="239"/>
      <c r="I52" s="239"/>
      <c r="J52" s="240"/>
      <c r="K52" s="240"/>
      <c r="L52" s="240"/>
      <c r="M52" s="240"/>
      <c r="N52" s="240"/>
      <c r="O52" s="240"/>
      <c r="P52" s="240"/>
      <c r="Q52" s="240"/>
      <c r="R52" s="240"/>
      <c r="S52" s="240"/>
      <c r="T52" s="240"/>
      <c r="U52" s="244"/>
      <c r="V52" s="244"/>
      <c r="W52" s="245"/>
      <c r="X52" s="245"/>
      <c r="Y52" s="245"/>
      <c r="Z52" s="245"/>
      <c r="AA52" s="245"/>
      <c r="AB52" s="245"/>
      <c r="AC52" s="245"/>
      <c r="AD52" s="245"/>
      <c r="AE52" s="245"/>
      <c r="AF52" s="245"/>
      <c r="AG52" s="245"/>
      <c r="AH52" s="246"/>
      <c r="AK52" s="551"/>
      <c r="AL52" s="551"/>
      <c r="AM52" s="551"/>
      <c r="AN52" s="551"/>
      <c r="AO52" s="551"/>
      <c r="AP52" s="551"/>
      <c r="AQ52" s="551"/>
      <c r="AR52" s="551"/>
      <c r="AS52" s="551"/>
      <c r="AT52" s="554"/>
      <c r="AU52" s="551"/>
      <c r="AV52" s="551"/>
      <c r="AW52" s="551"/>
      <c r="AX52" s="551"/>
      <c r="AY52" s="551"/>
      <c r="AZ52" s="551"/>
      <c r="BA52" s="551"/>
      <c r="BB52" s="551"/>
      <c r="BC52" s="551"/>
      <c r="BD52" s="551"/>
      <c r="BE52" s="551"/>
    </row>
    <row r="53" spans="2:57" ht="10.5" customHeight="1">
      <c r="B53" s="242"/>
      <c r="C53" s="243"/>
      <c r="D53" s="243"/>
      <c r="E53" s="243"/>
      <c r="F53" s="243"/>
      <c r="G53" s="243"/>
      <c r="H53" s="239"/>
      <c r="I53" s="239"/>
      <c r="J53" s="240"/>
      <c r="K53" s="240"/>
      <c r="L53" s="240"/>
      <c r="M53" s="240"/>
      <c r="N53" s="240"/>
      <c r="O53" s="240"/>
      <c r="P53" s="240"/>
      <c r="Q53" s="240"/>
      <c r="R53" s="240"/>
      <c r="S53" s="240"/>
      <c r="T53" s="240"/>
      <c r="U53" s="244"/>
      <c r="V53" s="244"/>
      <c r="W53" s="245"/>
      <c r="X53" s="245"/>
      <c r="Y53" s="245"/>
      <c r="Z53" s="245"/>
      <c r="AA53" s="245"/>
      <c r="AB53" s="245"/>
      <c r="AC53" s="245"/>
      <c r="AD53" s="245"/>
      <c r="AE53" s="245"/>
      <c r="AF53" s="245"/>
      <c r="AG53" s="245"/>
      <c r="AH53" s="246"/>
      <c r="AK53" s="551"/>
      <c r="AL53" s="551"/>
      <c r="AM53" s="551"/>
      <c r="AN53" s="551"/>
      <c r="AO53" s="551"/>
      <c r="AP53" s="551"/>
      <c r="AQ53" s="551"/>
      <c r="AR53" s="551"/>
      <c r="AS53" s="551"/>
      <c r="AT53" s="554"/>
      <c r="AU53" s="551"/>
      <c r="AV53" s="551"/>
      <c r="AW53" s="551"/>
      <c r="AX53" s="551"/>
      <c r="AY53" s="551"/>
      <c r="AZ53" s="551"/>
      <c r="BA53" s="551"/>
      <c r="BB53" s="551"/>
      <c r="BC53" s="551"/>
      <c r="BD53" s="551"/>
      <c r="BE53" s="551"/>
    </row>
    <row r="54" spans="2:57" ht="10.5" customHeight="1">
      <c r="B54" s="242"/>
      <c r="C54" s="243"/>
      <c r="D54" s="243"/>
      <c r="E54" s="243"/>
      <c r="F54" s="243"/>
      <c r="G54" s="243"/>
      <c r="H54" s="239"/>
      <c r="I54" s="239"/>
      <c r="J54" s="240"/>
      <c r="K54" s="240"/>
      <c r="L54" s="240"/>
      <c r="M54" s="240"/>
      <c r="N54" s="240"/>
      <c r="O54" s="240"/>
      <c r="P54" s="240"/>
      <c r="Q54" s="240"/>
      <c r="R54" s="240"/>
      <c r="S54" s="240"/>
      <c r="T54" s="240"/>
      <c r="U54" s="244"/>
      <c r="V54" s="244"/>
      <c r="W54" s="245"/>
      <c r="X54" s="245"/>
      <c r="Y54" s="245"/>
      <c r="Z54" s="245"/>
      <c r="AA54" s="245"/>
      <c r="AB54" s="245"/>
      <c r="AC54" s="245"/>
      <c r="AD54" s="245"/>
      <c r="AE54" s="245"/>
      <c r="AF54" s="245"/>
      <c r="AG54" s="245"/>
      <c r="AH54" s="246"/>
      <c r="AK54" s="551"/>
      <c r="AL54" s="551"/>
      <c r="AM54" s="551"/>
      <c r="AN54" s="551"/>
      <c r="AO54" s="551"/>
      <c r="AP54" s="551"/>
      <c r="AQ54" s="551"/>
      <c r="AR54" s="551"/>
      <c r="AS54" s="551"/>
      <c r="AT54" s="554"/>
      <c r="AU54" s="551"/>
      <c r="AV54" s="551"/>
      <c r="AW54" s="551"/>
      <c r="AX54" s="551"/>
      <c r="AY54" s="551"/>
      <c r="AZ54" s="551"/>
      <c r="BA54" s="551"/>
      <c r="BB54" s="551"/>
      <c r="BC54" s="551"/>
      <c r="BD54" s="551"/>
      <c r="BE54" s="551"/>
    </row>
    <row r="55" spans="2:57" ht="10.5" customHeight="1">
      <c r="B55" s="242"/>
      <c r="C55" s="243"/>
      <c r="D55" s="243"/>
      <c r="E55" s="243"/>
      <c r="F55" s="243"/>
      <c r="G55" s="243"/>
      <c r="H55" s="239"/>
      <c r="I55" s="239"/>
      <c r="J55" s="240"/>
      <c r="K55" s="240"/>
      <c r="L55" s="240"/>
      <c r="M55" s="240"/>
      <c r="N55" s="240"/>
      <c r="O55" s="240"/>
      <c r="P55" s="240"/>
      <c r="Q55" s="240"/>
      <c r="R55" s="240"/>
      <c r="S55" s="240"/>
      <c r="T55" s="240"/>
      <c r="U55" s="244"/>
      <c r="V55" s="244"/>
      <c r="W55" s="245"/>
      <c r="X55" s="245"/>
      <c r="Y55" s="245"/>
      <c r="Z55" s="245"/>
      <c r="AA55" s="245"/>
      <c r="AB55" s="245"/>
      <c r="AC55" s="245"/>
      <c r="AD55" s="245"/>
      <c r="AE55" s="245"/>
      <c r="AF55" s="245"/>
      <c r="AG55" s="245"/>
      <c r="AH55" s="246"/>
      <c r="AK55" s="551"/>
      <c r="AL55" s="551"/>
      <c r="AM55" s="551"/>
      <c r="AN55" s="551"/>
      <c r="AO55" s="551"/>
      <c r="AP55" s="551"/>
      <c r="AQ55" s="551"/>
      <c r="AR55" s="551"/>
      <c r="AS55" s="551"/>
      <c r="AT55" s="554"/>
      <c r="AU55" s="551"/>
      <c r="AV55" s="551"/>
      <c r="AW55" s="551"/>
      <c r="AX55" s="551"/>
      <c r="AY55" s="551"/>
      <c r="AZ55" s="551"/>
      <c r="BA55" s="551"/>
      <c r="BB55" s="551"/>
      <c r="BC55" s="551"/>
      <c r="BD55" s="551"/>
      <c r="BE55" s="551"/>
    </row>
    <row r="56" spans="2:57" ht="10.5" customHeight="1">
      <c r="B56" s="242"/>
      <c r="C56" s="243"/>
      <c r="D56" s="243"/>
      <c r="E56" s="243"/>
      <c r="F56" s="243"/>
      <c r="G56" s="243"/>
      <c r="H56" s="239"/>
      <c r="I56" s="239"/>
      <c r="J56" s="240"/>
      <c r="K56" s="240"/>
      <c r="L56" s="240"/>
      <c r="M56" s="240"/>
      <c r="N56" s="240"/>
      <c r="O56" s="240"/>
      <c r="P56" s="240"/>
      <c r="Q56" s="240"/>
      <c r="R56" s="240"/>
      <c r="S56" s="240"/>
      <c r="T56" s="240"/>
      <c r="U56" s="244"/>
      <c r="V56" s="244"/>
      <c r="W56" s="245"/>
      <c r="X56" s="245"/>
      <c r="Y56" s="245"/>
      <c r="Z56" s="245"/>
      <c r="AA56" s="245"/>
      <c r="AB56" s="245"/>
      <c r="AC56" s="245"/>
      <c r="AD56" s="245"/>
      <c r="AE56" s="245"/>
      <c r="AF56" s="245"/>
      <c r="AG56" s="245"/>
      <c r="AH56" s="246"/>
      <c r="AK56" s="551"/>
      <c r="AL56" s="551"/>
      <c r="AM56" s="551"/>
      <c r="AN56" s="551"/>
      <c r="AO56" s="551"/>
      <c r="AP56" s="551"/>
      <c r="AQ56" s="551"/>
      <c r="AR56" s="551"/>
      <c r="AS56" s="551"/>
      <c r="AT56" s="554"/>
      <c r="AU56" s="551"/>
      <c r="AV56" s="551"/>
      <c r="AW56" s="551"/>
      <c r="AX56" s="551"/>
      <c r="AY56" s="551"/>
      <c r="AZ56" s="551"/>
      <c r="BA56" s="551"/>
      <c r="BB56" s="551"/>
      <c r="BC56" s="551"/>
      <c r="BD56" s="551"/>
      <c r="BE56" s="551"/>
    </row>
    <row r="57" spans="2:57" ht="10.5" customHeight="1">
      <c r="B57" s="242"/>
      <c r="C57" s="243"/>
      <c r="D57" s="243"/>
      <c r="E57" s="243"/>
      <c r="F57" s="243"/>
      <c r="G57" s="243"/>
      <c r="H57" s="239"/>
      <c r="I57" s="239"/>
      <c r="J57" s="240"/>
      <c r="K57" s="240"/>
      <c r="L57" s="240"/>
      <c r="M57" s="240"/>
      <c r="N57" s="240"/>
      <c r="O57" s="240"/>
      <c r="P57" s="240"/>
      <c r="Q57" s="240"/>
      <c r="R57" s="240"/>
      <c r="S57" s="240"/>
      <c r="T57" s="240"/>
      <c r="U57" s="244"/>
      <c r="V57" s="244"/>
      <c r="W57" s="245"/>
      <c r="X57" s="245"/>
      <c r="Y57" s="245"/>
      <c r="Z57" s="245"/>
      <c r="AA57" s="245"/>
      <c r="AB57" s="245"/>
      <c r="AC57" s="245"/>
      <c r="AD57" s="245"/>
      <c r="AE57" s="245"/>
      <c r="AF57" s="245"/>
      <c r="AG57" s="245"/>
      <c r="AH57" s="246"/>
      <c r="AK57" s="551"/>
      <c r="AL57" s="551"/>
      <c r="AM57" s="551"/>
      <c r="AN57" s="551"/>
      <c r="AO57" s="551"/>
      <c r="AP57" s="551"/>
      <c r="AQ57" s="551"/>
      <c r="AR57" s="551"/>
      <c r="AS57" s="551"/>
      <c r="AT57" s="554"/>
      <c r="AU57" s="551"/>
      <c r="AV57" s="551"/>
      <c r="AW57" s="551"/>
      <c r="AX57" s="551"/>
      <c r="AY57" s="551"/>
      <c r="AZ57" s="551"/>
      <c r="BA57" s="551"/>
      <c r="BB57" s="551"/>
      <c r="BC57" s="551"/>
      <c r="BD57" s="551"/>
      <c r="BE57" s="551"/>
    </row>
    <row r="58" spans="2:57" ht="10.5" customHeight="1">
      <c r="B58" s="242"/>
      <c r="C58" s="243"/>
      <c r="D58" s="243"/>
      <c r="E58" s="243"/>
      <c r="F58" s="243"/>
      <c r="G58" s="243"/>
      <c r="H58" s="239"/>
      <c r="I58" s="239"/>
      <c r="J58" s="240"/>
      <c r="K58" s="240"/>
      <c r="L58" s="240"/>
      <c r="M58" s="240"/>
      <c r="N58" s="240"/>
      <c r="O58" s="240"/>
      <c r="P58" s="240"/>
      <c r="Q58" s="240"/>
      <c r="R58" s="240"/>
      <c r="S58" s="240"/>
      <c r="T58" s="240"/>
      <c r="U58" s="244"/>
      <c r="V58" s="244"/>
      <c r="W58" s="245"/>
      <c r="X58" s="245"/>
      <c r="Y58" s="245"/>
      <c r="Z58" s="245"/>
      <c r="AA58" s="245"/>
      <c r="AB58" s="245"/>
      <c r="AC58" s="245"/>
      <c r="AD58" s="245"/>
      <c r="AE58" s="245"/>
      <c r="AF58" s="245"/>
      <c r="AG58" s="245"/>
      <c r="AH58" s="246"/>
      <c r="AK58" s="551"/>
      <c r="AL58" s="551"/>
      <c r="AM58" s="551"/>
      <c r="AN58" s="551"/>
      <c r="AO58" s="551"/>
      <c r="AP58" s="551"/>
      <c r="AQ58" s="551"/>
      <c r="AR58" s="551"/>
      <c r="AS58" s="551"/>
      <c r="AT58" s="554"/>
      <c r="AU58" s="551"/>
      <c r="AV58" s="551"/>
      <c r="AW58" s="551"/>
      <c r="AX58" s="551"/>
      <c r="AY58" s="551"/>
      <c r="AZ58" s="551"/>
      <c r="BA58" s="551"/>
      <c r="BB58" s="551"/>
      <c r="BC58" s="551"/>
      <c r="BD58" s="551"/>
      <c r="BE58" s="551"/>
    </row>
    <row r="59" spans="2:57" ht="10.5" customHeight="1">
      <c r="B59" s="242"/>
      <c r="C59" s="243"/>
      <c r="D59" s="243"/>
      <c r="E59" s="243"/>
      <c r="F59" s="243"/>
      <c r="G59" s="243"/>
      <c r="H59" s="239"/>
      <c r="I59" s="239"/>
      <c r="J59" s="240"/>
      <c r="K59" s="240"/>
      <c r="L59" s="240"/>
      <c r="M59" s="240"/>
      <c r="N59" s="240"/>
      <c r="O59" s="240"/>
      <c r="P59" s="240"/>
      <c r="Q59" s="240"/>
      <c r="R59" s="240"/>
      <c r="S59" s="240"/>
      <c r="T59" s="240"/>
      <c r="U59" s="244"/>
      <c r="V59" s="244"/>
      <c r="W59" s="245"/>
      <c r="X59" s="245"/>
      <c r="Y59" s="245"/>
      <c r="Z59" s="245"/>
      <c r="AA59" s="245"/>
      <c r="AB59" s="245"/>
      <c r="AC59" s="245"/>
      <c r="AD59" s="245"/>
      <c r="AE59" s="245"/>
      <c r="AF59" s="245"/>
      <c r="AG59" s="245"/>
      <c r="AH59" s="246"/>
      <c r="AK59" s="551"/>
      <c r="AL59" s="551"/>
      <c r="AM59" s="551"/>
      <c r="AN59" s="551"/>
      <c r="AO59" s="551"/>
      <c r="AP59" s="551"/>
      <c r="AQ59" s="551"/>
      <c r="AR59" s="551"/>
      <c r="AS59" s="551"/>
      <c r="AT59" s="554"/>
      <c r="AU59" s="551"/>
      <c r="AV59" s="551"/>
      <c r="AW59" s="551"/>
      <c r="AX59" s="551"/>
      <c r="AY59" s="551"/>
      <c r="AZ59" s="551"/>
      <c r="BA59" s="551"/>
      <c r="BB59" s="551"/>
      <c r="BC59" s="551"/>
      <c r="BD59" s="551"/>
      <c r="BE59" s="551"/>
    </row>
    <row r="60" spans="2:57" ht="10.5" customHeight="1">
      <c r="B60" s="242"/>
      <c r="C60" s="243"/>
      <c r="D60" s="243"/>
      <c r="E60" s="243"/>
      <c r="F60" s="243"/>
      <c r="G60" s="243"/>
      <c r="H60" s="239"/>
      <c r="I60" s="239"/>
      <c r="J60" s="240"/>
      <c r="K60" s="240"/>
      <c r="L60" s="240"/>
      <c r="M60" s="240"/>
      <c r="N60" s="240"/>
      <c r="O60" s="240"/>
      <c r="P60" s="240"/>
      <c r="Q60" s="240"/>
      <c r="R60" s="240"/>
      <c r="S60" s="240"/>
      <c r="T60" s="240"/>
      <c r="U60" s="244"/>
      <c r="V60" s="244"/>
      <c r="W60" s="245"/>
      <c r="X60" s="245"/>
      <c r="Y60" s="245"/>
      <c r="Z60" s="245"/>
      <c r="AA60" s="245"/>
      <c r="AB60" s="245"/>
      <c r="AC60" s="245"/>
      <c r="AD60" s="245"/>
      <c r="AE60" s="245"/>
      <c r="AF60" s="245"/>
      <c r="AG60" s="245"/>
      <c r="AH60" s="246"/>
      <c r="AK60" s="551"/>
      <c r="AL60" s="551"/>
      <c r="AM60" s="551"/>
      <c r="AN60" s="551"/>
      <c r="AO60" s="551"/>
      <c r="AP60" s="551"/>
      <c r="AQ60" s="551"/>
      <c r="AR60" s="551"/>
      <c r="AS60" s="551"/>
      <c r="AT60" s="554"/>
      <c r="AU60" s="551"/>
      <c r="AV60" s="551"/>
      <c r="AW60" s="551"/>
      <c r="AX60" s="551"/>
      <c r="AY60" s="551"/>
      <c r="AZ60" s="551"/>
      <c r="BA60" s="551"/>
      <c r="BB60" s="551"/>
      <c r="BC60" s="551"/>
      <c r="BD60" s="551"/>
      <c r="BE60" s="551"/>
    </row>
    <row r="61" spans="2:57" ht="10.5" customHeight="1">
      <c r="B61" s="242"/>
      <c r="C61" s="243"/>
      <c r="D61" s="243"/>
      <c r="E61" s="243"/>
      <c r="F61" s="243"/>
      <c r="G61" s="243"/>
      <c r="H61" s="239"/>
      <c r="I61" s="239"/>
      <c r="J61" s="240"/>
      <c r="K61" s="240"/>
      <c r="L61" s="240"/>
      <c r="M61" s="240"/>
      <c r="N61" s="240"/>
      <c r="O61" s="240"/>
      <c r="P61" s="240"/>
      <c r="Q61" s="240"/>
      <c r="R61" s="240"/>
      <c r="S61" s="240"/>
      <c r="T61" s="240"/>
      <c r="U61" s="244"/>
      <c r="V61" s="244"/>
      <c r="W61" s="245"/>
      <c r="X61" s="245"/>
      <c r="Y61" s="245"/>
      <c r="Z61" s="245"/>
      <c r="AA61" s="245"/>
      <c r="AB61" s="245"/>
      <c r="AC61" s="245"/>
      <c r="AD61" s="245"/>
      <c r="AE61" s="245"/>
      <c r="AF61" s="245"/>
      <c r="AG61" s="245"/>
      <c r="AH61" s="246"/>
      <c r="AK61" s="551"/>
      <c r="AL61" s="551"/>
      <c r="AM61" s="551"/>
      <c r="AN61" s="551"/>
      <c r="AO61" s="551"/>
      <c r="AP61" s="551"/>
      <c r="AQ61" s="551"/>
      <c r="AR61" s="551"/>
      <c r="AS61" s="551"/>
      <c r="AT61" s="554"/>
      <c r="AU61" s="551"/>
      <c r="AV61" s="551"/>
      <c r="AW61" s="551"/>
      <c r="AX61" s="551"/>
      <c r="AY61" s="551"/>
      <c r="AZ61" s="551"/>
      <c r="BA61" s="551"/>
      <c r="BB61" s="551"/>
      <c r="BC61" s="551"/>
      <c r="BD61" s="551"/>
      <c r="BE61" s="551"/>
    </row>
    <row r="62" spans="2:57" ht="10.5" customHeight="1">
      <c r="B62" s="242"/>
      <c r="C62" s="243"/>
      <c r="D62" s="243"/>
      <c r="E62" s="243"/>
      <c r="F62" s="243"/>
      <c r="G62" s="243"/>
      <c r="H62" s="239"/>
      <c r="I62" s="239"/>
      <c r="J62" s="240"/>
      <c r="K62" s="240"/>
      <c r="L62" s="240"/>
      <c r="M62" s="240"/>
      <c r="N62" s="240"/>
      <c r="O62" s="240"/>
      <c r="P62" s="240"/>
      <c r="Q62" s="240"/>
      <c r="R62" s="240"/>
      <c r="S62" s="240"/>
      <c r="T62" s="240"/>
      <c r="U62" s="244"/>
      <c r="V62" s="244"/>
      <c r="W62" s="245"/>
      <c r="X62" s="245"/>
      <c r="Y62" s="245"/>
      <c r="Z62" s="245"/>
      <c r="AA62" s="245"/>
      <c r="AB62" s="245"/>
      <c r="AC62" s="245"/>
      <c r="AD62" s="245"/>
      <c r="AE62" s="245"/>
      <c r="AF62" s="245"/>
      <c r="AG62" s="245"/>
      <c r="AH62" s="246"/>
      <c r="AK62" s="551"/>
      <c r="AL62" s="551"/>
      <c r="AM62" s="551"/>
      <c r="AN62" s="551"/>
      <c r="AO62" s="551"/>
      <c r="AP62" s="551"/>
      <c r="AQ62" s="551"/>
      <c r="AR62" s="551"/>
      <c r="AS62" s="551"/>
      <c r="AT62" s="554"/>
      <c r="AU62" s="551"/>
      <c r="AV62" s="551"/>
      <c r="AW62" s="551"/>
      <c r="AX62" s="551"/>
      <c r="AY62" s="551"/>
      <c r="AZ62" s="551"/>
      <c r="BA62" s="551"/>
      <c r="BB62" s="551"/>
      <c r="BC62" s="551"/>
      <c r="BD62" s="551"/>
      <c r="BE62" s="551"/>
    </row>
    <row r="63" spans="2:57" ht="10.5" customHeight="1">
      <c r="B63" s="242"/>
      <c r="C63" s="243"/>
      <c r="D63" s="243"/>
      <c r="E63" s="243"/>
      <c r="F63" s="243"/>
      <c r="G63" s="243"/>
      <c r="H63" s="239"/>
      <c r="I63" s="239"/>
      <c r="J63" s="240"/>
      <c r="K63" s="240"/>
      <c r="L63" s="240"/>
      <c r="M63" s="240"/>
      <c r="N63" s="240"/>
      <c r="O63" s="240"/>
      <c r="P63" s="240"/>
      <c r="Q63" s="240"/>
      <c r="R63" s="240"/>
      <c r="S63" s="240"/>
      <c r="T63" s="240"/>
      <c r="U63" s="244"/>
      <c r="V63" s="244"/>
      <c r="W63" s="245"/>
      <c r="X63" s="245"/>
      <c r="Y63" s="245"/>
      <c r="Z63" s="245"/>
      <c r="AA63" s="245"/>
      <c r="AB63" s="245"/>
      <c r="AC63" s="245"/>
      <c r="AD63" s="245"/>
      <c r="AE63" s="245"/>
      <c r="AF63" s="245"/>
      <c r="AG63" s="245"/>
      <c r="AH63" s="246"/>
      <c r="AK63" s="551"/>
      <c r="AL63" s="551"/>
      <c r="AM63" s="551"/>
      <c r="AN63" s="551"/>
      <c r="AO63" s="551"/>
      <c r="AP63" s="551"/>
      <c r="AQ63" s="551"/>
      <c r="AR63" s="551"/>
      <c r="AS63" s="551"/>
      <c r="AT63" s="554"/>
      <c r="AU63" s="551"/>
      <c r="AV63" s="551"/>
      <c r="AW63" s="551"/>
      <c r="AX63" s="551"/>
      <c r="AY63" s="551"/>
      <c r="AZ63" s="551"/>
      <c r="BA63" s="551"/>
      <c r="BB63" s="551"/>
      <c r="BC63" s="551"/>
      <c r="BD63" s="551"/>
      <c r="BE63" s="551"/>
    </row>
    <row r="64" spans="2:57" ht="10.5" customHeight="1">
      <c r="B64" s="242"/>
      <c r="C64" s="243"/>
      <c r="D64" s="243"/>
      <c r="E64" s="243"/>
      <c r="F64" s="243"/>
      <c r="G64" s="243"/>
      <c r="H64" s="239"/>
      <c r="I64" s="239"/>
      <c r="J64" s="240"/>
      <c r="K64" s="240"/>
      <c r="L64" s="240"/>
      <c r="M64" s="240"/>
      <c r="N64" s="240"/>
      <c r="O64" s="240"/>
      <c r="P64" s="240"/>
      <c r="Q64" s="240"/>
      <c r="R64" s="240"/>
      <c r="S64" s="240"/>
      <c r="T64" s="240"/>
      <c r="U64" s="244"/>
      <c r="V64" s="244"/>
      <c r="W64" s="245"/>
      <c r="X64" s="245"/>
      <c r="Y64" s="245"/>
      <c r="Z64" s="245"/>
      <c r="AA64" s="245"/>
      <c r="AB64" s="245"/>
      <c r="AC64" s="245"/>
      <c r="AD64" s="245"/>
      <c r="AE64" s="245"/>
      <c r="AF64" s="245"/>
      <c r="AG64" s="245"/>
      <c r="AH64" s="246"/>
      <c r="AK64" s="551"/>
      <c r="AL64" s="551"/>
      <c r="AM64" s="551"/>
      <c r="AN64" s="551"/>
      <c r="AO64" s="551"/>
      <c r="AP64" s="551"/>
      <c r="AQ64" s="551"/>
      <c r="AR64" s="551"/>
      <c r="AS64" s="551"/>
      <c r="AT64" s="554"/>
      <c r="AU64" s="551"/>
      <c r="AV64" s="551"/>
      <c r="AW64" s="551"/>
      <c r="AX64" s="551"/>
      <c r="AY64" s="551"/>
      <c r="AZ64" s="551"/>
      <c r="BA64" s="551"/>
      <c r="BB64" s="551"/>
      <c r="BC64" s="551"/>
      <c r="BD64" s="551"/>
      <c r="BE64" s="551"/>
    </row>
    <row r="65" spans="2:57" ht="10.5" customHeight="1">
      <c r="B65" s="242"/>
      <c r="C65" s="243"/>
      <c r="D65" s="243"/>
      <c r="E65" s="243"/>
      <c r="F65" s="243"/>
      <c r="G65" s="243"/>
      <c r="H65" s="239"/>
      <c r="I65" s="239"/>
      <c r="J65" s="240"/>
      <c r="K65" s="240"/>
      <c r="L65" s="240"/>
      <c r="M65" s="240"/>
      <c r="N65" s="240"/>
      <c r="O65" s="240"/>
      <c r="P65" s="240"/>
      <c r="Q65" s="240"/>
      <c r="R65" s="240"/>
      <c r="S65" s="240"/>
      <c r="T65" s="240"/>
      <c r="U65" s="244"/>
      <c r="V65" s="244"/>
      <c r="W65" s="245"/>
      <c r="X65" s="245"/>
      <c r="Y65" s="245"/>
      <c r="Z65" s="245"/>
      <c r="AA65" s="245"/>
      <c r="AB65" s="245"/>
      <c r="AC65" s="245"/>
      <c r="AD65" s="245"/>
      <c r="AE65" s="245"/>
      <c r="AF65" s="245"/>
      <c r="AG65" s="245"/>
      <c r="AH65" s="246"/>
      <c r="AK65" s="551"/>
      <c r="AL65" s="551"/>
      <c r="AM65" s="551"/>
      <c r="AN65" s="551"/>
      <c r="AO65" s="551"/>
      <c r="AP65" s="551"/>
      <c r="AQ65" s="551"/>
      <c r="AR65" s="551"/>
      <c r="AS65" s="551"/>
      <c r="AT65" s="554"/>
      <c r="AU65" s="551"/>
      <c r="AV65" s="551"/>
      <c r="AW65" s="551"/>
      <c r="AX65" s="551"/>
      <c r="AY65" s="551"/>
      <c r="AZ65" s="551"/>
      <c r="BA65" s="551"/>
      <c r="BB65" s="551"/>
      <c r="BC65" s="551"/>
      <c r="BD65" s="551"/>
      <c r="BE65" s="551"/>
    </row>
    <row r="66" spans="2:57" ht="10.5" customHeight="1">
      <c r="B66" s="242"/>
      <c r="C66" s="243"/>
      <c r="D66" s="243"/>
      <c r="E66" s="243"/>
      <c r="F66" s="243"/>
      <c r="G66" s="243"/>
      <c r="H66" s="239"/>
      <c r="I66" s="239"/>
      <c r="J66" s="240"/>
      <c r="K66" s="240"/>
      <c r="L66" s="240"/>
      <c r="M66" s="240"/>
      <c r="N66" s="240"/>
      <c r="O66" s="240"/>
      <c r="P66" s="240"/>
      <c r="Q66" s="240"/>
      <c r="R66" s="240"/>
      <c r="S66" s="240"/>
      <c r="T66" s="240"/>
      <c r="U66" s="244"/>
      <c r="V66" s="244"/>
      <c r="W66" s="245"/>
      <c r="X66" s="245"/>
      <c r="Y66" s="245"/>
      <c r="Z66" s="245"/>
      <c r="AA66" s="245"/>
      <c r="AB66" s="245"/>
      <c r="AC66" s="245"/>
      <c r="AD66" s="245"/>
      <c r="AE66" s="245"/>
      <c r="AF66" s="245"/>
      <c r="AG66" s="245"/>
      <c r="AH66" s="246"/>
      <c r="AK66" s="551"/>
      <c r="AL66" s="551"/>
      <c r="AM66" s="551"/>
      <c r="AN66" s="551"/>
      <c r="AO66" s="551"/>
      <c r="AP66" s="551"/>
      <c r="AQ66" s="551"/>
      <c r="AR66" s="551"/>
      <c r="AS66" s="551"/>
      <c r="AT66" s="554"/>
      <c r="AU66" s="551"/>
      <c r="AV66" s="551"/>
      <c r="AW66" s="551"/>
      <c r="AX66" s="551"/>
      <c r="AY66" s="551"/>
      <c r="AZ66" s="551"/>
      <c r="BA66" s="551"/>
      <c r="BB66" s="551"/>
      <c r="BC66" s="551"/>
      <c r="BD66" s="551"/>
      <c r="BE66" s="551"/>
    </row>
    <row r="67" spans="2:57" ht="10.5" customHeight="1">
      <c r="B67" s="242"/>
      <c r="C67" s="243"/>
      <c r="D67" s="243"/>
      <c r="E67" s="243"/>
      <c r="F67" s="243"/>
      <c r="G67" s="243"/>
      <c r="H67" s="239"/>
      <c r="I67" s="239"/>
      <c r="J67" s="240"/>
      <c r="K67" s="240"/>
      <c r="L67" s="240"/>
      <c r="M67" s="240"/>
      <c r="N67" s="240"/>
      <c r="O67" s="240"/>
      <c r="P67" s="240"/>
      <c r="Q67" s="240"/>
      <c r="R67" s="240"/>
      <c r="S67" s="240"/>
      <c r="T67" s="240"/>
      <c r="U67" s="244"/>
      <c r="V67" s="244"/>
      <c r="W67" s="245"/>
      <c r="X67" s="245"/>
      <c r="Y67" s="245"/>
      <c r="Z67" s="245"/>
      <c r="AA67" s="245"/>
      <c r="AB67" s="245"/>
      <c r="AC67" s="245"/>
      <c r="AD67" s="245"/>
      <c r="AE67" s="245"/>
      <c r="AF67" s="245"/>
      <c r="AG67" s="245"/>
      <c r="AH67" s="246"/>
      <c r="AK67" s="551"/>
      <c r="AL67" s="551"/>
      <c r="AM67" s="551"/>
      <c r="AN67" s="551"/>
      <c r="AO67" s="551"/>
      <c r="AP67" s="551"/>
      <c r="AQ67" s="551"/>
      <c r="AR67" s="551"/>
      <c r="AS67" s="551"/>
      <c r="AT67" s="554"/>
      <c r="AU67" s="551"/>
      <c r="AV67" s="551"/>
      <c r="AW67" s="551"/>
      <c r="AX67" s="551"/>
      <c r="AY67" s="551"/>
      <c r="AZ67" s="551"/>
      <c r="BA67" s="551"/>
      <c r="BB67" s="551"/>
      <c r="BC67" s="551"/>
      <c r="BD67" s="551"/>
      <c r="BE67" s="551"/>
    </row>
    <row r="68" spans="2:57" ht="10.5" customHeight="1">
      <c r="B68" s="242"/>
      <c r="C68" s="243"/>
      <c r="D68" s="243"/>
      <c r="E68" s="243"/>
      <c r="F68" s="243"/>
      <c r="G68" s="243"/>
      <c r="H68" s="239"/>
      <c r="I68" s="239"/>
      <c r="J68" s="240"/>
      <c r="K68" s="240"/>
      <c r="L68" s="240"/>
      <c r="M68" s="240"/>
      <c r="N68" s="240"/>
      <c r="O68" s="240"/>
      <c r="P68" s="240"/>
      <c r="Q68" s="240"/>
      <c r="R68" s="240"/>
      <c r="S68" s="240"/>
      <c r="T68" s="240"/>
      <c r="U68" s="244"/>
      <c r="V68" s="244"/>
      <c r="W68" s="245"/>
      <c r="X68" s="245"/>
      <c r="Y68" s="245"/>
      <c r="Z68" s="245"/>
      <c r="AA68" s="245"/>
      <c r="AB68" s="245"/>
      <c r="AC68" s="245"/>
      <c r="AD68" s="245"/>
      <c r="AE68" s="245"/>
      <c r="AF68" s="245"/>
      <c r="AG68" s="245"/>
      <c r="AH68" s="246"/>
      <c r="AK68" s="551"/>
      <c r="AL68" s="551"/>
      <c r="AM68" s="551"/>
      <c r="AN68" s="551"/>
      <c r="AO68" s="551"/>
      <c r="AP68" s="551"/>
      <c r="AQ68" s="551"/>
      <c r="AR68" s="551"/>
      <c r="AS68" s="551"/>
      <c r="AT68" s="554"/>
      <c r="AU68" s="551"/>
      <c r="AV68" s="551"/>
      <c r="AW68" s="551"/>
      <c r="AX68" s="551"/>
      <c r="AY68" s="551"/>
      <c r="AZ68" s="551"/>
      <c r="BA68" s="551"/>
      <c r="BB68" s="551"/>
      <c r="BC68" s="551"/>
      <c r="BD68" s="551"/>
      <c r="BE68" s="551"/>
    </row>
    <row r="69" spans="2:57" ht="10.5" customHeight="1" thickBot="1">
      <c r="B69" s="254"/>
      <c r="C69" s="255"/>
      <c r="D69" s="255"/>
      <c r="E69" s="255"/>
      <c r="F69" s="255"/>
      <c r="G69" s="255"/>
      <c r="H69" s="256"/>
      <c r="I69" s="256"/>
      <c r="J69" s="257"/>
      <c r="K69" s="257"/>
      <c r="L69" s="257"/>
      <c r="M69" s="257"/>
      <c r="N69" s="257"/>
      <c r="O69" s="257"/>
      <c r="P69" s="257"/>
      <c r="Q69" s="257"/>
      <c r="R69" s="257"/>
      <c r="S69" s="257"/>
      <c r="T69" s="257"/>
      <c r="U69" s="258"/>
      <c r="V69" s="258"/>
      <c r="W69" s="259"/>
      <c r="X69" s="259"/>
      <c r="Y69" s="259"/>
      <c r="Z69" s="259"/>
      <c r="AA69" s="259"/>
      <c r="AB69" s="259"/>
      <c r="AC69" s="259"/>
      <c r="AD69" s="259"/>
      <c r="AE69" s="259"/>
      <c r="AF69" s="259"/>
      <c r="AG69" s="259"/>
      <c r="AH69" s="260"/>
      <c r="AK69" s="551"/>
      <c r="AL69" s="551"/>
      <c r="AM69" s="551"/>
      <c r="AN69" s="551"/>
      <c r="AO69" s="551"/>
      <c r="AP69" s="551"/>
      <c r="AQ69" s="551"/>
      <c r="AR69" s="551"/>
      <c r="AS69" s="551"/>
      <c r="AT69" s="554"/>
      <c r="AU69" s="551"/>
      <c r="AV69" s="551"/>
      <c r="AW69" s="551"/>
      <c r="AX69" s="551"/>
      <c r="AY69" s="551"/>
      <c r="AZ69" s="551"/>
      <c r="BA69" s="551"/>
      <c r="BB69" s="551"/>
      <c r="BC69" s="551"/>
      <c r="BD69" s="551"/>
      <c r="BE69" s="551"/>
    </row>
    <row r="70" spans="37:58" ht="10.5" customHeight="1">
      <c r="AK70" s="551"/>
      <c r="AL70" s="551"/>
      <c r="AM70" s="551"/>
      <c r="AN70" s="551"/>
      <c r="AO70" s="551"/>
      <c r="AP70" s="551"/>
      <c r="AQ70" s="551"/>
      <c r="AR70" s="551"/>
      <c r="AS70" s="551"/>
      <c r="AT70" s="553"/>
      <c r="AU70" s="551"/>
      <c r="AV70" s="551"/>
      <c r="AW70" s="551"/>
      <c r="AX70" s="551"/>
      <c r="AY70" s="551"/>
      <c r="AZ70" s="551"/>
      <c r="BA70" s="551"/>
      <c r="BB70" s="551"/>
      <c r="BC70" s="551"/>
      <c r="BD70" s="551"/>
      <c r="BE70" s="551"/>
      <c r="BF70" s="550"/>
    </row>
    <row r="71" spans="25:58" ht="10.5" customHeight="1">
      <c r="Y71" s="114" t="s">
        <v>683</v>
      </c>
      <c r="AK71" s="551"/>
      <c r="AL71" s="551"/>
      <c r="AM71" s="551"/>
      <c r="AN71" s="551"/>
      <c r="AO71" s="551"/>
      <c r="AP71" s="551"/>
      <c r="AQ71" s="551"/>
      <c r="AR71" s="551"/>
      <c r="AS71" s="551"/>
      <c r="AT71" s="553"/>
      <c r="AU71" s="551"/>
      <c r="AV71" s="551"/>
      <c r="AW71" s="551"/>
      <c r="AX71" s="551"/>
      <c r="AY71" s="551"/>
      <c r="AZ71" s="551"/>
      <c r="BA71" s="551"/>
      <c r="BB71" s="551"/>
      <c r="BC71" s="551"/>
      <c r="BD71" s="551"/>
      <c r="BE71" s="551"/>
      <c r="BF71" s="550"/>
    </row>
    <row r="72" spans="37:57" ht="10.5" customHeight="1">
      <c r="AK72" s="6"/>
      <c r="AL72" s="6"/>
      <c r="AM72" s="6"/>
      <c r="AN72" s="6"/>
      <c r="AO72" s="6"/>
      <c r="AP72" s="6"/>
      <c r="AQ72" s="6"/>
      <c r="AR72" s="6"/>
      <c r="AS72" s="6"/>
      <c r="AT72" s="6"/>
      <c r="AU72" s="6"/>
      <c r="AV72" s="6"/>
      <c r="AW72" s="6"/>
      <c r="AX72" s="6"/>
      <c r="AY72" s="6"/>
      <c r="AZ72" s="6"/>
      <c r="BA72" s="6"/>
      <c r="BB72" s="6"/>
      <c r="BC72" s="6"/>
      <c r="BD72" s="6"/>
      <c r="BE72" s="552"/>
    </row>
    <row r="73" spans="37:57" ht="10.5" customHeight="1">
      <c r="AK73" s="550"/>
      <c r="AL73" s="550"/>
      <c r="AM73" s="550"/>
      <c r="AN73" s="550"/>
      <c r="AO73" s="550"/>
      <c r="AP73" s="550"/>
      <c r="AQ73" s="550"/>
      <c r="AR73" s="550"/>
      <c r="AS73" s="550"/>
      <c r="AT73" s="550"/>
      <c r="AU73" s="550"/>
      <c r="AV73" s="550"/>
      <c r="AW73" s="550"/>
      <c r="AX73" s="550"/>
      <c r="AY73" s="550"/>
      <c r="AZ73" s="550"/>
      <c r="BA73" s="550"/>
      <c r="BB73" s="550"/>
      <c r="BC73" s="550"/>
      <c r="BD73" s="550"/>
      <c r="BE73" s="552"/>
    </row>
  </sheetData>
  <sheetProtection/>
  <mergeCells count="891">
    <mergeCell ref="R3:V3"/>
    <mergeCell ref="W3:AG4"/>
    <mergeCell ref="AK3:AL3"/>
    <mergeCell ref="AK4:AL4"/>
    <mergeCell ref="AO4:AT4"/>
    <mergeCell ref="R5:V5"/>
    <mergeCell ref="W5:AG6"/>
    <mergeCell ref="AK5:AL5"/>
    <mergeCell ref="AO5:AQ5"/>
    <mergeCell ref="AR5:AT5"/>
    <mergeCell ref="BE8:BE9"/>
    <mergeCell ref="B9:G9"/>
    <mergeCell ref="H9:I9"/>
    <mergeCell ref="J9:N9"/>
    <mergeCell ref="O9:R9"/>
    <mergeCell ref="S9:T9"/>
    <mergeCell ref="U9:V9"/>
    <mergeCell ref="W9:AH9"/>
    <mergeCell ref="AK6:AL6"/>
    <mergeCell ref="AO6:AQ6"/>
    <mergeCell ref="AR6:AT6"/>
    <mergeCell ref="AK8:AQ8"/>
    <mergeCell ref="AR8:AX8"/>
    <mergeCell ref="AY8:BD8"/>
    <mergeCell ref="AL10:AL11"/>
    <mergeCell ref="AM10:AM11"/>
    <mergeCell ref="AN10:AN11"/>
    <mergeCell ref="AO10:AO11"/>
    <mergeCell ref="B10:G11"/>
    <mergeCell ref="H10:I11"/>
    <mergeCell ref="J10:N11"/>
    <mergeCell ref="O10:R11"/>
    <mergeCell ref="S10:T11"/>
    <mergeCell ref="U10:V11"/>
    <mergeCell ref="BB10:BB11"/>
    <mergeCell ref="BC10:BC11"/>
    <mergeCell ref="BD10:BD11"/>
    <mergeCell ref="BE10:BE11"/>
    <mergeCell ref="B12:G13"/>
    <mergeCell ref="H12:I13"/>
    <mergeCell ref="J12:N13"/>
    <mergeCell ref="O12:R13"/>
    <mergeCell ref="S12:T13"/>
    <mergeCell ref="U12:V13"/>
    <mergeCell ref="AV10:AV11"/>
    <mergeCell ref="AW10:AW11"/>
    <mergeCell ref="AX10:AX11"/>
    <mergeCell ref="AY10:AY11"/>
    <mergeCell ref="AZ10:AZ11"/>
    <mergeCell ref="BA10:BA11"/>
    <mergeCell ref="AP10:AP11"/>
    <mergeCell ref="AQ10:AQ11"/>
    <mergeCell ref="AR10:AR11"/>
    <mergeCell ref="AS10:AS11"/>
    <mergeCell ref="AT10:AT11"/>
    <mergeCell ref="AU10:AU11"/>
    <mergeCell ref="W10:AH11"/>
    <mergeCell ref="AK10:AK11"/>
    <mergeCell ref="BC12:BC13"/>
    <mergeCell ref="BD12:BD13"/>
    <mergeCell ref="BE12:BE13"/>
    <mergeCell ref="B14:G15"/>
    <mergeCell ref="H14:I15"/>
    <mergeCell ref="J14:N15"/>
    <mergeCell ref="O14:R15"/>
    <mergeCell ref="S14:T15"/>
    <mergeCell ref="U14:V15"/>
    <mergeCell ref="AV12:AV13"/>
    <mergeCell ref="AW12:AW13"/>
    <mergeCell ref="AX12:AX13"/>
    <mergeCell ref="AY12:AY13"/>
    <mergeCell ref="AZ12:AZ13"/>
    <mergeCell ref="BA12:BA13"/>
    <mergeCell ref="AP12:AP13"/>
    <mergeCell ref="AQ12:AQ13"/>
    <mergeCell ref="AR12:AR13"/>
    <mergeCell ref="AS12:AS13"/>
    <mergeCell ref="AT12:AT13"/>
    <mergeCell ref="AU12:AU13"/>
    <mergeCell ref="W12:AH13"/>
    <mergeCell ref="AK12:AK13"/>
    <mergeCell ref="AL12:AL13"/>
    <mergeCell ref="AT14:AT15"/>
    <mergeCell ref="AU14:AU15"/>
    <mergeCell ref="W14:AH15"/>
    <mergeCell ref="AK14:AK15"/>
    <mergeCell ref="AL14:AL15"/>
    <mergeCell ref="AM14:AM15"/>
    <mergeCell ref="AN14:AN15"/>
    <mergeCell ref="AO14:AO15"/>
    <mergeCell ref="BB12:BB13"/>
    <mergeCell ref="AM12:AM13"/>
    <mergeCell ref="AN12:AN13"/>
    <mergeCell ref="AO12:AO13"/>
    <mergeCell ref="AL16:AL17"/>
    <mergeCell ref="AM16:AM17"/>
    <mergeCell ref="AN16:AN17"/>
    <mergeCell ref="AO16:AO17"/>
    <mergeCell ref="BB14:BB15"/>
    <mergeCell ref="BC14:BC15"/>
    <mergeCell ref="BD14:BD15"/>
    <mergeCell ref="BE14:BE15"/>
    <mergeCell ref="B16:G17"/>
    <mergeCell ref="H16:I17"/>
    <mergeCell ref="J16:N17"/>
    <mergeCell ref="O16:R17"/>
    <mergeCell ref="S16:T17"/>
    <mergeCell ref="U16:V17"/>
    <mergeCell ref="AV14:AV15"/>
    <mergeCell ref="AW14:AW15"/>
    <mergeCell ref="AX14:AX15"/>
    <mergeCell ref="AY14:AY15"/>
    <mergeCell ref="AZ14:AZ15"/>
    <mergeCell ref="BA14:BA15"/>
    <mergeCell ref="AP14:AP15"/>
    <mergeCell ref="AQ14:AQ15"/>
    <mergeCell ref="AR14:AR15"/>
    <mergeCell ref="AS14:AS15"/>
    <mergeCell ref="BB16:BB17"/>
    <mergeCell ref="BC16:BC17"/>
    <mergeCell ref="BD16:BD17"/>
    <mergeCell ref="BE16:BE17"/>
    <mergeCell ref="B18:G19"/>
    <mergeCell ref="H18:I19"/>
    <mergeCell ref="J18:N19"/>
    <mergeCell ref="O18:R19"/>
    <mergeCell ref="S18:T19"/>
    <mergeCell ref="U18:V19"/>
    <mergeCell ref="AV16:AV17"/>
    <mergeCell ref="AW16:AW17"/>
    <mergeCell ref="AX16:AX17"/>
    <mergeCell ref="AY16:AY17"/>
    <mergeCell ref="AZ16:AZ17"/>
    <mergeCell ref="BA16:BA17"/>
    <mergeCell ref="AP16:AP17"/>
    <mergeCell ref="AQ16:AQ17"/>
    <mergeCell ref="AR16:AR17"/>
    <mergeCell ref="AS16:AS17"/>
    <mergeCell ref="AT16:AT17"/>
    <mergeCell ref="AU16:AU17"/>
    <mergeCell ref="W16:AH17"/>
    <mergeCell ref="AK16:AK17"/>
    <mergeCell ref="BC18:BC19"/>
    <mergeCell ref="BD18:BD19"/>
    <mergeCell ref="BE18:BE19"/>
    <mergeCell ref="B20:G21"/>
    <mergeCell ref="H20:I21"/>
    <mergeCell ref="J20:N21"/>
    <mergeCell ref="O20:R21"/>
    <mergeCell ref="S20:T21"/>
    <mergeCell ref="U20:V21"/>
    <mergeCell ref="AV18:AV19"/>
    <mergeCell ref="AW18:AW19"/>
    <mergeCell ref="AX18:AX19"/>
    <mergeCell ref="AY18:AY19"/>
    <mergeCell ref="AZ18:AZ19"/>
    <mergeCell ref="BA18:BA19"/>
    <mergeCell ref="AP18:AP19"/>
    <mergeCell ref="AQ18:AQ19"/>
    <mergeCell ref="AR18:AR19"/>
    <mergeCell ref="AS18:AS19"/>
    <mergeCell ref="AT18:AT19"/>
    <mergeCell ref="AU18:AU19"/>
    <mergeCell ref="W18:AH19"/>
    <mergeCell ref="AK18:AK19"/>
    <mergeCell ref="AL18:AL19"/>
    <mergeCell ref="AT20:AT21"/>
    <mergeCell ref="AU20:AU21"/>
    <mergeCell ref="W20:AH21"/>
    <mergeCell ref="AK20:AK21"/>
    <mergeCell ref="AL20:AL21"/>
    <mergeCell ref="AM20:AM21"/>
    <mergeCell ref="AN20:AN21"/>
    <mergeCell ref="AO20:AO21"/>
    <mergeCell ref="BB18:BB19"/>
    <mergeCell ref="AM18:AM19"/>
    <mergeCell ref="AN18:AN19"/>
    <mergeCell ref="AO18:AO19"/>
    <mergeCell ref="AL22:AL23"/>
    <mergeCell ref="AM22:AM23"/>
    <mergeCell ref="AN22:AN23"/>
    <mergeCell ref="AO22:AO23"/>
    <mergeCell ref="BB20:BB21"/>
    <mergeCell ref="BC20:BC21"/>
    <mergeCell ref="BD20:BD21"/>
    <mergeCell ref="BE20:BE21"/>
    <mergeCell ref="B22:G23"/>
    <mergeCell ref="H22:I23"/>
    <mergeCell ref="J22:N23"/>
    <mergeCell ref="O22:R23"/>
    <mergeCell ref="S22:T23"/>
    <mergeCell ref="U22:V23"/>
    <mergeCell ref="AV20:AV21"/>
    <mergeCell ref="AW20:AW21"/>
    <mergeCell ref="AX20:AX21"/>
    <mergeCell ref="AY20:AY21"/>
    <mergeCell ref="AZ20:AZ21"/>
    <mergeCell ref="BA20:BA21"/>
    <mergeCell ref="AP20:AP21"/>
    <mergeCell ref="AQ20:AQ21"/>
    <mergeCell ref="AR20:AR21"/>
    <mergeCell ref="AS20:AS21"/>
    <mergeCell ref="BB22:BB23"/>
    <mergeCell ref="BC22:BC23"/>
    <mergeCell ref="BD22:BD23"/>
    <mergeCell ref="BE22:BE23"/>
    <mergeCell ref="B24:G25"/>
    <mergeCell ref="H24:I25"/>
    <mergeCell ref="J24:N25"/>
    <mergeCell ref="O24:R25"/>
    <mergeCell ref="S24:T25"/>
    <mergeCell ref="U24:V25"/>
    <mergeCell ref="AV22:AV23"/>
    <mergeCell ref="AW22:AW23"/>
    <mergeCell ref="AX22:AX23"/>
    <mergeCell ref="AY22:AY23"/>
    <mergeCell ref="AZ22:AZ23"/>
    <mergeCell ref="BA22:BA23"/>
    <mergeCell ref="AP22:AP23"/>
    <mergeCell ref="AQ22:AQ23"/>
    <mergeCell ref="AR22:AR23"/>
    <mergeCell ref="AS22:AS23"/>
    <mergeCell ref="AT22:AT23"/>
    <mergeCell ref="AU22:AU23"/>
    <mergeCell ref="W22:AH23"/>
    <mergeCell ref="AK22:AK23"/>
    <mergeCell ref="BC24:BC25"/>
    <mergeCell ref="BD24:BD25"/>
    <mergeCell ref="BE24:BE25"/>
    <mergeCell ref="B26:G27"/>
    <mergeCell ref="H26:I27"/>
    <mergeCell ref="J26:N27"/>
    <mergeCell ref="O26:R27"/>
    <mergeCell ref="S26:T27"/>
    <mergeCell ref="U26:V27"/>
    <mergeCell ref="AV24:AV25"/>
    <mergeCell ref="AW24:AW25"/>
    <mergeCell ref="AX24:AX25"/>
    <mergeCell ref="AY24:AY25"/>
    <mergeCell ref="AZ24:AZ25"/>
    <mergeCell ref="BA24:BA25"/>
    <mergeCell ref="AP24:AP25"/>
    <mergeCell ref="AQ24:AQ25"/>
    <mergeCell ref="AR24:AR25"/>
    <mergeCell ref="AS24:AS25"/>
    <mergeCell ref="AT24:AT25"/>
    <mergeCell ref="AU24:AU25"/>
    <mergeCell ref="W24:AH25"/>
    <mergeCell ref="AK24:AK25"/>
    <mergeCell ref="AL24:AL25"/>
    <mergeCell ref="AT26:AT27"/>
    <mergeCell ref="AU26:AU27"/>
    <mergeCell ref="W26:AH27"/>
    <mergeCell ref="AK26:AK27"/>
    <mergeCell ref="AL26:AL27"/>
    <mergeCell ref="AM26:AM27"/>
    <mergeCell ref="AN26:AN27"/>
    <mergeCell ref="AO26:AO27"/>
    <mergeCell ref="BB24:BB25"/>
    <mergeCell ref="AM24:AM25"/>
    <mergeCell ref="AN24:AN25"/>
    <mergeCell ref="AO24:AO25"/>
    <mergeCell ref="AK28:AK29"/>
    <mergeCell ref="AL28:AL29"/>
    <mergeCell ref="AM28:AM29"/>
    <mergeCell ref="AN28:AN29"/>
    <mergeCell ref="BB26:BB27"/>
    <mergeCell ref="BC26:BC27"/>
    <mergeCell ref="BD26:BD27"/>
    <mergeCell ref="BE26:BE27"/>
    <mergeCell ref="B28:G29"/>
    <mergeCell ref="H28:I29"/>
    <mergeCell ref="J28:N29"/>
    <mergeCell ref="O28:R29"/>
    <mergeCell ref="S28:T29"/>
    <mergeCell ref="U28:V29"/>
    <mergeCell ref="AV26:AV27"/>
    <mergeCell ref="AW26:AW27"/>
    <mergeCell ref="AX26:AX27"/>
    <mergeCell ref="AY26:AY27"/>
    <mergeCell ref="AZ26:AZ27"/>
    <mergeCell ref="BA26:BA27"/>
    <mergeCell ref="AP26:AP27"/>
    <mergeCell ref="AQ26:AQ27"/>
    <mergeCell ref="AR26:AR27"/>
    <mergeCell ref="AS26:AS27"/>
    <mergeCell ref="BA28:BA29"/>
    <mergeCell ref="BB28:BB29"/>
    <mergeCell ref="BC28:BC29"/>
    <mergeCell ref="BD28:BD29"/>
    <mergeCell ref="BE28:BE29"/>
    <mergeCell ref="B30:G31"/>
    <mergeCell ref="H30:I31"/>
    <mergeCell ref="J30:N31"/>
    <mergeCell ref="O30:R31"/>
    <mergeCell ref="S30:T31"/>
    <mergeCell ref="AU28:AU29"/>
    <mergeCell ref="AV28:AV29"/>
    <mergeCell ref="AW28:AW29"/>
    <mergeCell ref="AX28:AX29"/>
    <mergeCell ref="AY28:AY29"/>
    <mergeCell ref="AZ28:AZ29"/>
    <mergeCell ref="AO28:AO29"/>
    <mergeCell ref="AP28:AP29"/>
    <mergeCell ref="AQ28:AQ29"/>
    <mergeCell ref="AR28:AR29"/>
    <mergeCell ref="AS28:AS29"/>
    <mergeCell ref="AT28:AT29"/>
    <mergeCell ref="W28:AH29"/>
    <mergeCell ref="AJ28:AJ29"/>
    <mergeCell ref="U30:V31"/>
    <mergeCell ref="W30:AH31"/>
    <mergeCell ref="AK30:AK31"/>
    <mergeCell ref="AL30:AL31"/>
    <mergeCell ref="AM30:AM31"/>
    <mergeCell ref="AN30:AN31"/>
    <mergeCell ref="AK32:AK33"/>
    <mergeCell ref="AL32:AL33"/>
    <mergeCell ref="AM32:AM33"/>
    <mergeCell ref="AU30:AU31"/>
    <mergeCell ref="AV30:AV31"/>
    <mergeCell ref="AW30:AW31"/>
    <mergeCell ref="AX30:AX31"/>
    <mergeCell ref="AO30:AO31"/>
    <mergeCell ref="AP30:AP31"/>
    <mergeCell ref="AQ30:AQ31"/>
    <mergeCell ref="AR30:AR31"/>
    <mergeCell ref="AS30:AS31"/>
    <mergeCell ref="AT30:AT31"/>
    <mergeCell ref="BA30:BA31"/>
    <mergeCell ref="BB30:BB31"/>
    <mergeCell ref="BC30:BC31"/>
    <mergeCell ref="BD30:BD31"/>
    <mergeCell ref="BE30:BE31"/>
    <mergeCell ref="AY30:AY31"/>
    <mergeCell ref="AZ30:AZ31"/>
    <mergeCell ref="BA32:BA33"/>
    <mergeCell ref="BB32:BB33"/>
    <mergeCell ref="BC32:BC33"/>
    <mergeCell ref="BD32:BD33"/>
    <mergeCell ref="BE32:BE33"/>
    <mergeCell ref="AY32:AY33"/>
    <mergeCell ref="AZ32:AZ33"/>
    <mergeCell ref="B34:G35"/>
    <mergeCell ref="H34:I35"/>
    <mergeCell ref="J34:N35"/>
    <mergeCell ref="O34:R35"/>
    <mergeCell ref="S34:T35"/>
    <mergeCell ref="AU32:AU33"/>
    <mergeCell ref="AV32:AV33"/>
    <mergeCell ref="AW32:AW33"/>
    <mergeCell ref="AX32:AX33"/>
    <mergeCell ref="AO32:AO33"/>
    <mergeCell ref="AP32:AP33"/>
    <mergeCell ref="AQ32:AQ33"/>
    <mergeCell ref="AR32:AR33"/>
    <mergeCell ref="AS32:AS33"/>
    <mergeCell ref="AT32:AT33"/>
    <mergeCell ref="U32:V33"/>
    <mergeCell ref="W32:AH33"/>
    <mergeCell ref="AN32:AN33"/>
    <mergeCell ref="B32:G33"/>
    <mergeCell ref="H32:I33"/>
    <mergeCell ref="J32:N33"/>
    <mergeCell ref="O32:R33"/>
    <mergeCell ref="S32:T33"/>
    <mergeCell ref="U34:V35"/>
    <mergeCell ref="W34:AH35"/>
    <mergeCell ref="AK34:AK35"/>
    <mergeCell ref="AL34:AL35"/>
    <mergeCell ref="AM34:AM35"/>
    <mergeCell ref="AN34:AN35"/>
    <mergeCell ref="AK36:AK37"/>
    <mergeCell ref="AL36:AL37"/>
    <mergeCell ref="AM36:AM37"/>
    <mergeCell ref="AU34:AU35"/>
    <mergeCell ref="AV34:AV35"/>
    <mergeCell ref="AW34:AW35"/>
    <mergeCell ref="AX34:AX35"/>
    <mergeCell ref="AO34:AO35"/>
    <mergeCell ref="AP34:AP35"/>
    <mergeCell ref="AQ34:AQ35"/>
    <mergeCell ref="AR34:AR35"/>
    <mergeCell ref="AS34:AS35"/>
    <mergeCell ref="AT34:AT35"/>
    <mergeCell ref="BA34:BA35"/>
    <mergeCell ref="BB34:BB35"/>
    <mergeCell ref="BC34:BC35"/>
    <mergeCell ref="BD34:BD35"/>
    <mergeCell ref="BE34:BE35"/>
    <mergeCell ref="AY34:AY35"/>
    <mergeCell ref="AZ34:AZ35"/>
    <mergeCell ref="BA36:BA37"/>
    <mergeCell ref="BB36:BB37"/>
    <mergeCell ref="BC36:BC37"/>
    <mergeCell ref="BD36:BD37"/>
    <mergeCell ref="BE36:BE37"/>
    <mergeCell ref="AY36:AY37"/>
    <mergeCell ref="AZ36:AZ37"/>
    <mergeCell ref="B38:G39"/>
    <mergeCell ref="H38:I39"/>
    <mergeCell ref="J38:N39"/>
    <mergeCell ref="O38:R39"/>
    <mergeCell ref="S38:T39"/>
    <mergeCell ref="AU36:AU37"/>
    <mergeCell ref="AV36:AV37"/>
    <mergeCell ref="AW36:AW37"/>
    <mergeCell ref="AX36:AX37"/>
    <mergeCell ref="AO36:AO37"/>
    <mergeCell ref="AP36:AP37"/>
    <mergeCell ref="AQ36:AQ37"/>
    <mergeCell ref="AR36:AR37"/>
    <mergeCell ref="AS36:AS37"/>
    <mergeCell ref="AT36:AT37"/>
    <mergeCell ref="U36:V37"/>
    <mergeCell ref="W36:AH37"/>
    <mergeCell ref="AN36:AN37"/>
    <mergeCell ref="B36:G37"/>
    <mergeCell ref="H36:I37"/>
    <mergeCell ref="J36:N37"/>
    <mergeCell ref="O36:R37"/>
    <mergeCell ref="S36:T37"/>
    <mergeCell ref="U38:V39"/>
    <mergeCell ref="W38:AH39"/>
    <mergeCell ref="AK38:AK39"/>
    <mergeCell ref="AL38:AL39"/>
    <mergeCell ref="AM38:AM39"/>
    <mergeCell ref="AN38:AN39"/>
    <mergeCell ref="AK40:AK41"/>
    <mergeCell ref="AL40:AL41"/>
    <mergeCell ref="AM40:AM41"/>
    <mergeCell ref="AU38:AU39"/>
    <mergeCell ref="AV38:AV39"/>
    <mergeCell ref="AW38:AW39"/>
    <mergeCell ref="AX38:AX39"/>
    <mergeCell ref="AO38:AO39"/>
    <mergeCell ref="AP38:AP39"/>
    <mergeCell ref="AQ38:AQ39"/>
    <mergeCell ref="AR38:AR39"/>
    <mergeCell ref="AS38:AS39"/>
    <mergeCell ref="AT38:AT39"/>
    <mergeCell ref="BA38:BA39"/>
    <mergeCell ref="BB38:BB39"/>
    <mergeCell ref="BC38:BC39"/>
    <mergeCell ref="BD38:BD39"/>
    <mergeCell ref="BE38:BE39"/>
    <mergeCell ref="AY38:AY39"/>
    <mergeCell ref="AZ38:AZ39"/>
    <mergeCell ref="BA40:BA41"/>
    <mergeCell ref="BB40:BB41"/>
    <mergeCell ref="BC40:BC41"/>
    <mergeCell ref="BD40:BD41"/>
    <mergeCell ref="BE40:BE41"/>
    <mergeCell ref="AY40:AY41"/>
    <mergeCell ref="AZ40:AZ41"/>
    <mergeCell ref="B42:G43"/>
    <mergeCell ref="H42:I43"/>
    <mergeCell ref="J42:N43"/>
    <mergeCell ref="O42:R43"/>
    <mergeCell ref="S42:T43"/>
    <mergeCell ref="AU40:AU41"/>
    <mergeCell ref="AV40:AV41"/>
    <mergeCell ref="AW40:AW41"/>
    <mergeCell ref="AX40:AX41"/>
    <mergeCell ref="AO40:AO41"/>
    <mergeCell ref="AP40:AP41"/>
    <mergeCell ref="AQ40:AQ41"/>
    <mergeCell ref="AR40:AR41"/>
    <mergeCell ref="AS40:AS41"/>
    <mergeCell ref="AT40:AT41"/>
    <mergeCell ref="U40:V41"/>
    <mergeCell ref="W40:AH41"/>
    <mergeCell ref="AN40:AN41"/>
    <mergeCell ref="B40:G41"/>
    <mergeCell ref="H40:I41"/>
    <mergeCell ref="J40:N41"/>
    <mergeCell ref="O40:R41"/>
    <mergeCell ref="S40:T41"/>
    <mergeCell ref="U42:V43"/>
    <mergeCell ref="W42:AH43"/>
    <mergeCell ref="AK42:AK43"/>
    <mergeCell ref="AL42:AL43"/>
    <mergeCell ref="AM42:AM43"/>
    <mergeCell ref="AN42:AN43"/>
    <mergeCell ref="AK44:AK45"/>
    <mergeCell ref="AL44:AL45"/>
    <mergeCell ref="AM44:AM45"/>
    <mergeCell ref="AU42:AU43"/>
    <mergeCell ref="AV42:AV43"/>
    <mergeCell ref="AW42:AW43"/>
    <mergeCell ref="AX42:AX43"/>
    <mergeCell ref="AO42:AO43"/>
    <mergeCell ref="AP42:AP43"/>
    <mergeCell ref="AQ42:AQ43"/>
    <mergeCell ref="AR42:AR43"/>
    <mergeCell ref="AS42:AS43"/>
    <mergeCell ref="AT42:AT43"/>
    <mergeCell ref="BA42:BA43"/>
    <mergeCell ref="BB42:BB43"/>
    <mergeCell ref="BC42:BC43"/>
    <mergeCell ref="BD42:BD43"/>
    <mergeCell ref="BE42:BE43"/>
    <mergeCell ref="AY42:AY43"/>
    <mergeCell ref="AZ42:AZ43"/>
    <mergeCell ref="BA44:BA45"/>
    <mergeCell ref="BB44:BB45"/>
    <mergeCell ref="BC44:BC45"/>
    <mergeCell ref="BD44:BD45"/>
    <mergeCell ref="BE44:BE45"/>
    <mergeCell ref="AY44:AY45"/>
    <mergeCell ref="AZ44:AZ45"/>
    <mergeCell ref="B46:G47"/>
    <mergeCell ref="H46:I47"/>
    <mergeCell ref="J46:N47"/>
    <mergeCell ref="O46:R47"/>
    <mergeCell ref="S46:T47"/>
    <mergeCell ref="AU44:AU45"/>
    <mergeCell ref="AV44:AV45"/>
    <mergeCell ref="AW44:AW45"/>
    <mergeCell ref="AX44:AX45"/>
    <mergeCell ref="AO44:AO45"/>
    <mergeCell ref="AP44:AP45"/>
    <mergeCell ref="AQ44:AQ45"/>
    <mergeCell ref="AR44:AR45"/>
    <mergeCell ref="AS44:AS45"/>
    <mergeCell ref="AT44:AT45"/>
    <mergeCell ref="U44:V45"/>
    <mergeCell ref="W44:AH45"/>
    <mergeCell ref="AN44:AN45"/>
    <mergeCell ref="B44:G45"/>
    <mergeCell ref="H44:I45"/>
    <mergeCell ref="J44:N45"/>
    <mergeCell ref="O44:R45"/>
    <mergeCell ref="S44:T45"/>
    <mergeCell ref="U46:V47"/>
    <mergeCell ref="W46:AH47"/>
    <mergeCell ref="AK46:AK47"/>
    <mergeCell ref="AL46:AL47"/>
    <mergeCell ref="AM46:AM47"/>
    <mergeCell ref="AN46:AN47"/>
    <mergeCell ref="AK48:AK49"/>
    <mergeCell ref="AL48:AL49"/>
    <mergeCell ref="AM48:AM49"/>
    <mergeCell ref="AU46:AU47"/>
    <mergeCell ref="AV46:AV47"/>
    <mergeCell ref="AW46:AW47"/>
    <mergeCell ref="AX46:AX47"/>
    <mergeCell ref="AO46:AO47"/>
    <mergeCell ref="AP46:AP47"/>
    <mergeCell ref="AQ46:AQ47"/>
    <mergeCell ref="AR46:AR47"/>
    <mergeCell ref="AS46:AS47"/>
    <mergeCell ref="AT46:AT47"/>
    <mergeCell ref="BA46:BA47"/>
    <mergeCell ref="BB46:BB47"/>
    <mergeCell ref="BC46:BC47"/>
    <mergeCell ref="BD46:BD47"/>
    <mergeCell ref="BE46:BE47"/>
    <mergeCell ref="AY46:AY47"/>
    <mergeCell ref="AZ46:AZ47"/>
    <mergeCell ref="BA48:BA49"/>
    <mergeCell ref="BB48:BB49"/>
    <mergeCell ref="BC48:BC49"/>
    <mergeCell ref="BD48:BD49"/>
    <mergeCell ref="BE48:BE49"/>
    <mergeCell ref="AY48:AY49"/>
    <mergeCell ref="AZ48:AZ49"/>
    <mergeCell ref="B50:G51"/>
    <mergeCell ref="H50:I51"/>
    <mergeCell ref="J50:N51"/>
    <mergeCell ref="O50:R51"/>
    <mergeCell ref="S50:T51"/>
    <mergeCell ref="AU48:AU49"/>
    <mergeCell ref="AV48:AV49"/>
    <mergeCell ref="AW48:AW49"/>
    <mergeCell ref="AX48:AX49"/>
    <mergeCell ref="AO48:AO49"/>
    <mergeCell ref="AP48:AP49"/>
    <mergeCell ref="AQ48:AQ49"/>
    <mergeCell ref="AR48:AR49"/>
    <mergeCell ref="AS48:AS49"/>
    <mergeCell ref="AT48:AT49"/>
    <mergeCell ref="U48:V49"/>
    <mergeCell ref="W48:AH49"/>
    <mergeCell ref="AN48:AN49"/>
    <mergeCell ref="B48:G49"/>
    <mergeCell ref="H48:I49"/>
    <mergeCell ref="J48:N49"/>
    <mergeCell ref="O48:R49"/>
    <mergeCell ref="S48:T49"/>
    <mergeCell ref="U50:V51"/>
    <mergeCell ref="W50:AH51"/>
    <mergeCell ref="AK50:AK51"/>
    <mergeCell ref="AL50:AL51"/>
    <mergeCell ref="AM50:AM51"/>
    <mergeCell ref="AN50:AN51"/>
    <mergeCell ref="AK52:AK53"/>
    <mergeCell ref="AL52:AL53"/>
    <mergeCell ref="AM52:AM53"/>
    <mergeCell ref="AU50:AU51"/>
    <mergeCell ref="AV50:AV51"/>
    <mergeCell ref="AW50:AW51"/>
    <mergeCell ref="AX50:AX51"/>
    <mergeCell ref="AO50:AO51"/>
    <mergeCell ref="AP50:AP51"/>
    <mergeCell ref="AQ50:AQ51"/>
    <mergeCell ref="AR50:AR51"/>
    <mergeCell ref="AS50:AS51"/>
    <mergeCell ref="AT50:AT51"/>
    <mergeCell ref="BA50:BA51"/>
    <mergeCell ref="BB50:BB51"/>
    <mergeCell ref="BC50:BC51"/>
    <mergeCell ref="BD50:BD51"/>
    <mergeCell ref="BE50:BE51"/>
    <mergeCell ref="AY50:AY51"/>
    <mergeCell ref="AZ50:AZ51"/>
    <mergeCell ref="BA52:BA53"/>
    <mergeCell ref="BB52:BB53"/>
    <mergeCell ref="BC52:BC53"/>
    <mergeCell ref="BD52:BD53"/>
    <mergeCell ref="BE52:BE53"/>
    <mergeCell ref="AY52:AY53"/>
    <mergeCell ref="AZ52:AZ53"/>
    <mergeCell ref="B54:G55"/>
    <mergeCell ref="H54:I55"/>
    <mergeCell ref="J54:N55"/>
    <mergeCell ref="O54:R55"/>
    <mergeCell ref="S54:T55"/>
    <mergeCell ref="AU52:AU53"/>
    <mergeCell ref="AV52:AV53"/>
    <mergeCell ref="AW52:AW53"/>
    <mergeCell ref="AX52:AX53"/>
    <mergeCell ref="AO52:AO53"/>
    <mergeCell ref="AP52:AP53"/>
    <mergeCell ref="AQ52:AQ53"/>
    <mergeCell ref="AR52:AR53"/>
    <mergeCell ref="AS52:AS53"/>
    <mergeCell ref="AT52:AT53"/>
    <mergeCell ref="U52:V53"/>
    <mergeCell ref="W52:AH53"/>
    <mergeCell ref="AN52:AN53"/>
    <mergeCell ref="B52:G53"/>
    <mergeCell ref="H52:I53"/>
    <mergeCell ref="J52:N53"/>
    <mergeCell ref="O52:R53"/>
    <mergeCell ref="S52:T53"/>
    <mergeCell ref="U54:V55"/>
    <mergeCell ref="W54:AH55"/>
    <mergeCell ref="AK54:AK55"/>
    <mergeCell ref="AL54:AL55"/>
    <mergeCell ref="AM54:AM55"/>
    <mergeCell ref="AN54:AN55"/>
    <mergeCell ref="AK56:AK57"/>
    <mergeCell ref="AL56:AL57"/>
    <mergeCell ref="AM56:AM57"/>
    <mergeCell ref="AU54:AU55"/>
    <mergeCell ref="AV54:AV55"/>
    <mergeCell ref="AW54:AW55"/>
    <mergeCell ref="AX54:AX55"/>
    <mergeCell ref="AO54:AO55"/>
    <mergeCell ref="AP54:AP55"/>
    <mergeCell ref="AQ54:AQ55"/>
    <mergeCell ref="AR54:AR55"/>
    <mergeCell ref="AS54:AS55"/>
    <mergeCell ref="AT54:AT55"/>
    <mergeCell ref="BA54:BA55"/>
    <mergeCell ref="BB54:BB55"/>
    <mergeCell ref="BC54:BC55"/>
    <mergeCell ref="BD54:BD55"/>
    <mergeCell ref="BE54:BE55"/>
    <mergeCell ref="AY54:AY55"/>
    <mergeCell ref="AZ54:AZ55"/>
    <mergeCell ref="BA56:BA57"/>
    <mergeCell ref="BB56:BB57"/>
    <mergeCell ref="BC56:BC57"/>
    <mergeCell ref="BD56:BD57"/>
    <mergeCell ref="BE56:BE57"/>
    <mergeCell ref="AY56:AY57"/>
    <mergeCell ref="AZ56:AZ57"/>
    <mergeCell ref="B58:G59"/>
    <mergeCell ref="H58:I59"/>
    <mergeCell ref="J58:N59"/>
    <mergeCell ref="O58:R59"/>
    <mergeCell ref="S58:T59"/>
    <mergeCell ref="AU56:AU57"/>
    <mergeCell ref="AV56:AV57"/>
    <mergeCell ref="AW56:AW57"/>
    <mergeCell ref="AX56:AX57"/>
    <mergeCell ref="AO56:AO57"/>
    <mergeCell ref="AP56:AP57"/>
    <mergeCell ref="AQ56:AQ57"/>
    <mergeCell ref="AR56:AR57"/>
    <mergeCell ref="AS56:AS57"/>
    <mergeCell ref="AT56:AT57"/>
    <mergeCell ref="U56:V57"/>
    <mergeCell ref="W56:AH57"/>
    <mergeCell ref="AN56:AN57"/>
    <mergeCell ref="B56:G57"/>
    <mergeCell ref="H56:I57"/>
    <mergeCell ref="J56:N57"/>
    <mergeCell ref="O56:R57"/>
    <mergeCell ref="S56:T57"/>
    <mergeCell ref="U58:V59"/>
    <mergeCell ref="W58:AH59"/>
    <mergeCell ref="AK58:AK59"/>
    <mergeCell ref="AL58:AL59"/>
    <mergeCell ref="AM58:AM59"/>
    <mergeCell ref="AN58:AN59"/>
    <mergeCell ref="AK60:AK61"/>
    <mergeCell ref="AL60:AL61"/>
    <mergeCell ref="AM60:AM61"/>
    <mergeCell ref="AU58:AU59"/>
    <mergeCell ref="AV58:AV59"/>
    <mergeCell ref="AW58:AW59"/>
    <mergeCell ref="AX58:AX59"/>
    <mergeCell ref="AO58:AO59"/>
    <mergeCell ref="AP58:AP59"/>
    <mergeCell ref="AQ58:AQ59"/>
    <mergeCell ref="AR58:AR59"/>
    <mergeCell ref="AS58:AS59"/>
    <mergeCell ref="AT58:AT59"/>
    <mergeCell ref="BA58:BA59"/>
    <mergeCell ref="BB58:BB59"/>
    <mergeCell ref="BC58:BC59"/>
    <mergeCell ref="BD58:BD59"/>
    <mergeCell ref="BE58:BE59"/>
    <mergeCell ref="AY58:AY59"/>
    <mergeCell ref="AZ58:AZ59"/>
    <mergeCell ref="BA60:BA61"/>
    <mergeCell ref="BB60:BB61"/>
    <mergeCell ref="BC60:BC61"/>
    <mergeCell ref="BD60:BD61"/>
    <mergeCell ref="BE60:BE61"/>
    <mergeCell ref="AY60:AY61"/>
    <mergeCell ref="AZ60:AZ61"/>
    <mergeCell ref="B62:G63"/>
    <mergeCell ref="H62:I63"/>
    <mergeCell ref="J62:N63"/>
    <mergeCell ref="O62:R63"/>
    <mergeCell ref="S62:T63"/>
    <mergeCell ref="AU60:AU61"/>
    <mergeCell ref="AV60:AV61"/>
    <mergeCell ref="AW60:AW61"/>
    <mergeCell ref="AX60:AX61"/>
    <mergeCell ref="AO60:AO61"/>
    <mergeCell ref="AP60:AP61"/>
    <mergeCell ref="AQ60:AQ61"/>
    <mergeCell ref="AR60:AR61"/>
    <mergeCell ref="AS60:AS61"/>
    <mergeCell ref="AT60:AT61"/>
    <mergeCell ref="U60:V61"/>
    <mergeCell ref="W60:AH61"/>
    <mergeCell ref="AN60:AN61"/>
    <mergeCell ref="B60:G61"/>
    <mergeCell ref="H60:I61"/>
    <mergeCell ref="J60:N61"/>
    <mergeCell ref="O60:R61"/>
    <mergeCell ref="S60:T61"/>
    <mergeCell ref="U62:V63"/>
    <mergeCell ref="W62:AH63"/>
    <mergeCell ref="AK62:AK63"/>
    <mergeCell ref="AL62:AL63"/>
    <mergeCell ref="AM62:AM63"/>
    <mergeCell ref="AN62:AN63"/>
    <mergeCell ref="AK64:AK65"/>
    <mergeCell ref="AL64:AL65"/>
    <mergeCell ref="AM64:AM65"/>
    <mergeCell ref="AU62:AU63"/>
    <mergeCell ref="AV62:AV63"/>
    <mergeCell ref="AW62:AW63"/>
    <mergeCell ref="AX62:AX63"/>
    <mergeCell ref="AO62:AO63"/>
    <mergeCell ref="AP62:AP63"/>
    <mergeCell ref="AQ62:AQ63"/>
    <mergeCell ref="AR62:AR63"/>
    <mergeCell ref="AS62:AS63"/>
    <mergeCell ref="AT62:AT63"/>
    <mergeCell ref="BA62:BA63"/>
    <mergeCell ref="BB62:BB63"/>
    <mergeCell ref="BC62:BC63"/>
    <mergeCell ref="BD62:BD63"/>
    <mergeCell ref="BE62:BE63"/>
    <mergeCell ref="AY62:AY63"/>
    <mergeCell ref="AZ62:AZ63"/>
    <mergeCell ref="BA64:BA65"/>
    <mergeCell ref="BB64:BB65"/>
    <mergeCell ref="BC64:BC65"/>
    <mergeCell ref="BD64:BD65"/>
    <mergeCell ref="BE64:BE65"/>
    <mergeCell ref="AY64:AY65"/>
    <mergeCell ref="AZ64:AZ65"/>
    <mergeCell ref="B66:G67"/>
    <mergeCell ref="H66:I67"/>
    <mergeCell ref="J66:N67"/>
    <mergeCell ref="O66:R67"/>
    <mergeCell ref="S66:T67"/>
    <mergeCell ref="AU64:AU65"/>
    <mergeCell ref="AV64:AV65"/>
    <mergeCell ref="AW64:AW65"/>
    <mergeCell ref="AX64:AX65"/>
    <mergeCell ref="AO64:AO65"/>
    <mergeCell ref="AP64:AP65"/>
    <mergeCell ref="AQ64:AQ65"/>
    <mergeCell ref="AR64:AR65"/>
    <mergeCell ref="AS64:AS65"/>
    <mergeCell ref="AT64:AT65"/>
    <mergeCell ref="U64:V65"/>
    <mergeCell ref="W64:AH65"/>
    <mergeCell ref="AN64:AN65"/>
    <mergeCell ref="B64:G65"/>
    <mergeCell ref="H64:I65"/>
    <mergeCell ref="J64:N65"/>
    <mergeCell ref="O64:R65"/>
    <mergeCell ref="S64:T65"/>
    <mergeCell ref="BD66:BD67"/>
    <mergeCell ref="BE66:BE67"/>
    <mergeCell ref="B68:G69"/>
    <mergeCell ref="H68:I69"/>
    <mergeCell ref="J68:N69"/>
    <mergeCell ref="O68:R69"/>
    <mergeCell ref="S68:T69"/>
    <mergeCell ref="AU66:AU67"/>
    <mergeCell ref="AV66:AV67"/>
    <mergeCell ref="AW66:AW67"/>
    <mergeCell ref="AX66:AX67"/>
    <mergeCell ref="AY66:AY67"/>
    <mergeCell ref="AZ66:AZ67"/>
    <mergeCell ref="AO66:AO67"/>
    <mergeCell ref="AP66:AP67"/>
    <mergeCell ref="AQ66:AQ67"/>
    <mergeCell ref="AR66:AR67"/>
    <mergeCell ref="AS66:AS67"/>
    <mergeCell ref="AT66:AT67"/>
    <mergeCell ref="U66:V67"/>
    <mergeCell ref="W66:AH67"/>
    <mergeCell ref="AK66:AK67"/>
    <mergeCell ref="AL66:AL67"/>
    <mergeCell ref="AM66:AM67"/>
    <mergeCell ref="U68:V69"/>
    <mergeCell ref="W68:AH69"/>
    <mergeCell ref="AK68:AK69"/>
    <mergeCell ref="AL68:AL69"/>
    <mergeCell ref="AM68:AM69"/>
    <mergeCell ref="AN68:AN69"/>
    <mergeCell ref="BA66:BA67"/>
    <mergeCell ref="BB66:BB67"/>
    <mergeCell ref="BC66:BC67"/>
    <mergeCell ref="AN66:AN67"/>
    <mergeCell ref="BA68:BA69"/>
    <mergeCell ref="BB68:BB69"/>
    <mergeCell ref="BC68:BC69"/>
    <mergeCell ref="BD68:BD69"/>
    <mergeCell ref="BE68:BE69"/>
    <mergeCell ref="AK70:AK71"/>
    <mergeCell ref="AL70:AL71"/>
    <mergeCell ref="AM70:AM71"/>
    <mergeCell ref="AN70:AN71"/>
    <mergeCell ref="AO70:AO71"/>
    <mergeCell ref="AU68:AU69"/>
    <mergeCell ref="AV68:AV69"/>
    <mergeCell ref="AW68:AW69"/>
    <mergeCell ref="AX68:AX69"/>
    <mergeCell ref="AY68:AY69"/>
    <mergeCell ref="AZ68:AZ69"/>
    <mergeCell ref="AO68:AO69"/>
    <mergeCell ref="AP68:AP69"/>
    <mergeCell ref="AQ68:AQ69"/>
    <mergeCell ref="AR68:AR69"/>
    <mergeCell ref="AS68:AS69"/>
    <mergeCell ref="AT68:AT69"/>
    <mergeCell ref="AK73:AQ73"/>
    <mergeCell ref="AR73:AX73"/>
    <mergeCell ref="AY73:BD73"/>
    <mergeCell ref="BB70:BB71"/>
    <mergeCell ref="BC70:BC71"/>
    <mergeCell ref="BD70:BD71"/>
    <mergeCell ref="BE70:BE71"/>
    <mergeCell ref="BF70:BF71"/>
    <mergeCell ref="BE72:BE73"/>
    <mergeCell ref="AV70:AV71"/>
    <mergeCell ref="AW70:AW71"/>
    <mergeCell ref="AX70:AX71"/>
    <mergeCell ref="AY70:AY71"/>
    <mergeCell ref="AZ70:AZ71"/>
    <mergeCell ref="BA70:BA71"/>
    <mergeCell ref="AP70:AP71"/>
    <mergeCell ref="AQ70:AQ71"/>
    <mergeCell ref="AR70:AR71"/>
    <mergeCell ref="AS70:AS71"/>
    <mergeCell ref="AT70:AT71"/>
    <mergeCell ref="AU70:AU71"/>
  </mergeCells>
  <conditionalFormatting sqref="AM4">
    <cfRule type="cellIs" priority="1" dxfId="16" operator="greaterThan">
      <formula>$AM$5+$AM$6</formula>
    </cfRule>
  </conditionalFormatting>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2016-07-04T08:10:38Z</cp:lastPrinted>
  <dcterms:created xsi:type="dcterms:W3CDTF">2014-02-07T12:39:00Z</dcterms:created>
  <dcterms:modified xsi:type="dcterms:W3CDTF">2018-07-21T14:34:18Z</dcterms:modified>
  <cp:category/>
  <cp:version/>
  <cp:contentType/>
  <cp:contentStatus/>
</cp:coreProperties>
</file>